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ermanyj\Desktop\rozpočty\Skalice\"/>
    </mc:Choice>
  </mc:AlternateContent>
  <bookViews>
    <workbookView xWindow="0" yWindow="0" windowWidth="0" windowHeight="0"/>
  </bookViews>
  <sheets>
    <sheet name="Rekapitulace stavby" sheetId="1" r:id="rId1"/>
    <sheet name="SO 301 - Přeložka vodovodu" sheetId="2" r:id="rId2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301 - Přeložka vodovodu'!$C$122:$K$289</definedName>
    <definedName name="_xlnm.Print_Area" localSheetId="1">'SO 301 - Přeložka vodovodu'!$C$110:$J$289</definedName>
    <definedName name="_xlnm.Print_Titles" localSheetId="1">'SO 301 - Přeložka vodovodu'!$122:$122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1" r="L90"/>
  <c r="AM90"/>
  <c r="AM89"/>
  <c r="L89"/>
  <c r="AM87"/>
  <c r="L87"/>
  <c r="L85"/>
  <c r="L84"/>
  <c i="2" r="J287"/>
  <c r="J285"/>
  <c r="BK281"/>
  <c r="BK278"/>
  <c r="J278"/>
  <c r="J275"/>
  <c r="BK272"/>
  <c r="J272"/>
  <c r="BK268"/>
  <c r="BK264"/>
  <c r="J264"/>
  <c r="BK262"/>
  <c r="BK260"/>
  <c r="J258"/>
  <c r="J255"/>
  <c r="BK253"/>
  <c r="J253"/>
  <c r="BK251"/>
  <c r="J249"/>
  <c r="J247"/>
  <c r="J245"/>
  <c r="BK243"/>
  <c r="J241"/>
  <c r="BK239"/>
  <c r="BK237"/>
  <c r="J237"/>
  <c r="J234"/>
  <c r="BK231"/>
  <c r="BK229"/>
  <c r="J229"/>
  <c r="BK227"/>
  <c r="J227"/>
  <c r="BK224"/>
  <c r="J224"/>
  <c r="J222"/>
  <c r="J219"/>
  <c r="J214"/>
  <c r="BK212"/>
  <c r="J209"/>
  <c r="J207"/>
  <c r="BK204"/>
  <c r="J196"/>
  <c r="BK193"/>
  <c r="BK190"/>
  <c r="J187"/>
  <c r="J184"/>
  <c r="J181"/>
  <c r="BK177"/>
  <c r="BK173"/>
  <c r="BK169"/>
  <c r="BK165"/>
  <c r="J157"/>
  <c r="J153"/>
  <c r="BK149"/>
  <c r="BK145"/>
  <c r="BK130"/>
  <c r="BK287"/>
  <c r="BK285"/>
  <c r="J281"/>
  <c r="BK222"/>
  <c r="BK219"/>
  <c r="J217"/>
  <c r="BK214"/>
  <c r="BK209"/>
  <c r="BK207"/>
  <c r="J204"/>
  <c r="J202"/>
  <c r="J199"/>
  <c r="BK196"/>
  <c r="J193"/>
  <c r="BK187"/>
  <c r="BK184"/>
  <c r="J173"/>
  <c r="BK161"/>
  <c r="J149"/>
  <c r="J142"/>
  <c r="J138"/>
  <c r="J134"/>
  <c r="J130"/>
  <c i="1" r="AS94"/>
  <c i="2" r="BK275"/>
  <c r="J268"/>
  <c r="J262"/>
  <c r="J260"/>
  <c r="BK258"/>
  <c r="BK255"/>
  <c r="J251"/>
  <c r="BK249"/>
  <c r="BK247"/>
  <c r="BK245"/>
  <c r="J243"/>
  <c r="BK241"/>
  <c r="J239"/>
  <c r="BK234"/>
  <c r="J231"/>
  <c r="BK217"/>
  <c r="J212"/>
  <c r="BK202"/>
  <c r="BK199"/>
  <c r="J190"/>
  <c r="BK181"/>
  <c r="J177"/>
  <c r="J169"/>
  <c r="J161"/>
  <c r="BK157"/>
  <c r="BK153"/>
  <c r="J145"/>
  <c r="BK142"/>
  <c r="BK138"/>
  <c r="BK134"/>
  <c r="BK126"/>
  <c r="J126"/>
  <c i="1" r="AK27"/>
  <c i="2" r="J165"/>
  <c l="1" r="R271"/>
  <c r="BK125"/>
  <c r="BK124"/>
  <c r="J124"/>
  <c r="J97"/>
  <c r="R125"/>
  <c r="BK168"/>
  <c r="J168"/>
  <c r="J99"/>
  <c r="P168"/>
  <c r="R168"/>
  <c r="T168"/>
  <c r="R284"/>
  <c r="P125"/>
  <c r="T125"/>
  <c r="BK180"/>
  <c r="J180"/>
  <c r="J100"/>
  <c r="P180"/>
  <c r="R180"/>
  <c r="T180"/>
  <c r="BK271"/>
  <c r="J271"/>
  <c r="J102"/>
  <c r="P271"/>
  <c r="T271"/>
  <c r="BK284"/>
  <c r="J284"/>
  <c r="J103"/>
  <c r="P284"/>
  <c r="T284"/>
  <c r="E85"/>
  <c r="J117"/>
  <c r="BE134"/>
  <c r="BE142"/>
  <c r="BE165"/>
  <c r="BE187"/>
  <c r="BE196"/>
  <c r="BE209"/>
  <c r="BE214"/>
  <c r="BE227"/>
  <c r="BE239"/>
  <c r="BE243"/>
  <c r="BE245"/>
  <c r="BE249"/>
  <c r="BE255"/>
  <c r="BE264"/>
  <c r="BE268"/>
  <c r="F120"/>
  <c r="BE130"/>
  <c r="BE138"/>
  <c r="BE169"/>
  <c r="BE177"/>
  <c r="BE184"/>
  <c r="BE190"/>
  <c r="BE193"/>
  <c r="BE199"/>
  <c r="BE202"/>
  <c r="BE204"/>
  <c r="BE212"/>
  <c r="BE219"/>
  <c r="BE278"/>
  <c r="BE285"/>
  <c r="BE287"/>
  <c r="BE126"/>
  <c r="BE145"/>
  <c r="BE149"/>
  <c r="BE153"/>
  <c r="BE157"/>
  <c r="BE161"/>
  <c r="BE173"/>
  <c r="BE181"/>
  <c r="BE207"/>
  <c r="BE217"/>
  <c r="BE222"/>
  <c r="BE224"/>
  <c r="BE229"/>
  <c r="BE231"/>
  <c r="BE234"/>
  <c r="BE237"/>
  <c r="BE241"/>
  <c r="BE247"/>
  <c r="BE251"/>
  <c r="BE253"/>
  <c r="BE258"/>
  <c r="BE260"/>
  <c r="BE262"/>
  <c r="BE272"/>
  <c r="BE275"/>
  <c r="BE281"/>
  <c r="BK267"/>
  <c r="J267"/>
  <c r="J101"/>
  <c r="F35"/>
  <c i="1" r="BB95"/>
  <c r="BB94"/>
  <c r="W34"/>
  <c i="2" r="F34"/>
  <c i="1" r="BA95"/>
  <c r="BA94"/>
  <c r="AW94"/>
  <c r="AK33"/>
  <c i="2" r="F36"/>
  <c i="1" r="BC95"/>
  <c r="BC94"/>
  <c r="W35"/>
  <c i="2" r="J34"/>
  <c i="1" r="AW95"/>
  <c i="2" r="F37"/>
  <c i="1" r="BD95"/>
  <c r="BD94"/>
  <c r="W36"/>
  <c i="2" l="1" r="P124"/>
  <c r="P123"/>
  <c i="1" r="AU95"/>
  <c i="2" r="R124"/>
  <c r="R123"/>
  <c r="T124"/>
  <c r="T123"/>
  <c r="J125"/>
  <c r="J98"/>
  <c r="BK123"/>
  <c r="J123"/>
  <c i="1" r="AU94"/>
  <c r="W33"/>
  <c i="2" r="J33"/>
  <c i="1" r="AV95"/>
  <c r="AT95"/>
  <c r="AY94"/>
  <c r="AX94"/>
  <c i="2" r="J30"/>
  <c i="1" r="AG95"/>
  <c r="AN95"/>
  <c i="2" r="F33"/>
  <c i="1" r="AZ95"/>
  <c r="AZ94"/>
  <c r="W32"/>
  <c i="2" l="1" r="J39"/>
  <c r="J96"/>
  <c i="1" r="AG94"/>
  <c r="AG99"/>
  <c r="AV94"/>
  <c r="AK32"/>
  <c l="1" r="AK26"/>
  <c r="AK29"/>
  <c r="AK38"/>
  <c r="AT94"/>
  <c l="1" r="AN94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<sst xmlns="http://schemas.openxmlformats.org/spreadsheetml/2006/main">
  <si>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</si>
  <si>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</si>
  <si>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</si>
  <si>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</si>
  <si>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</si>
  <si>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{fd603a98-417d-48ff-8455-27d5dbbfa1e3}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</si>
  <si>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</si>
  <si>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</si>
  <si>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</si>
  <si>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</si>
  <si>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</si>
  <si>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</si>
  <si>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</si>
  <si>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94-2017</t>
  </si>
  <si>
    <t>Stavba:</t>
  </si>
  <si>
    <t>Rekonstrukce propustku P11, Skalice</t>
  </si>
  <si>
    <t>KSO:</t>
  </si>
  <si>
    <t>CC-CZ:</t>
  </si>
  <si>
    <t>Místo:</t>
  </si>
  <si>
    <t xml:space="preserve"> </t>
  </si>
  <si>
    <t>Datum:</t>
  </si>
  <si>
    <t>30. 11. 2020</t>
  </si>
  <si>
    <t>Zadavatel:</t>
  </si>
  <si>
    <t>IČ:</t>
  </si>
  <si>
    <t>Statutární město Frýdek Místek</t>
  </si>
  <si>
    <t>DIČ:</t>
  </si>
  <si>
    <t>Zhotovitel:</t>
  </si>
  <si>
    <t>Projektant:</t>
  </si>
  <si>
    <t>Rušar mosty, s.r.o.</t>
  </si>
  <si>
    <t>True</t>
  </si>
  <si>
    <t>Zpracovatel:</t>
  </si>
  <si>
    <t>Ing. Jiří Hermany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</si>
  <si>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</si>
  <si>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</si>
  <si>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</si>
  <si>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</si>
  <si>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</si>
  <si>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</si>
  <si>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</si>
  <si>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</si>
  <si>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</si>
  <si>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</si>
  <si>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</si>
  <si>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</si>
  <si>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</si>
  <si>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</si>
  <si>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</si>
  <si>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</si>
  <si>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</si>
  <si>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</si>
  <si>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</si>
  <si>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</si>
  <si>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</si>
  <si>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</si>
  <si>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</si>
  <si>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</si>
  <si>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</si>
  <si>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</si>
  <si>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</si>
  <si>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</si>
  <si>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</si>
  <si>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</si>
  <si>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</si>
  <si>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</si>
  <si>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</si>
  <si>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</si>
  <si>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</si>
  <si>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</si>
  <si>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</si>
  <si>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</si>
  <si>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</si>
  <si>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</si>
  <si>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</si>
  <si>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</si>
  <si>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</si>
  <si>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</si>
  <si>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</si>
  <si>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</si>
  <si>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</si>
  <si>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</si>
  <si>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</si>
  <si>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Přeložka vodovodu</t>
  </si>
  <si>
    <t>STA</t>
  </si>
  <si>
    <t>1</t>
  </si>
  <si>
    <t>{1f1fcbef-ab45-431a-8946-3f7c2c06fc3e}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</si>
  <si>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</si>
  <si>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</si>
  <si>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</si>
  <si>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</si>
  <si>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</si>
  <si>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</si>
  <si>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</si>
  <si>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301 - Přeložka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</si>
  <si>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</si>
  <si>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</si>
  <si>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</si>
  <si>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</si>
  <si>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</si>
  <si>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</si>
  <si>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</si>
  <si>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</si>
  <si>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</si>
  <si>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</si>
  <si>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</si>
  <si>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</si>
  <si>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</si>
  <si>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</si>
  <si>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</si>
  <si>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</si>
  <si>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</si>
  <si>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</si>
  <si>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</si>
  <si>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</si>
  <si>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</si>
  <si>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</si>
  <si>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</si>
  <si>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</si>
  <si>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</si>
  <si>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</si>
  <si>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</si>
  <si>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</si>
  <si>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</si>
  <si>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</si>
  <si>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132251251</t>
  </si>
  <si>
    <t>Hloubení rýh nezapažených š do 2000 mm v hornině třídy těžitelnosti I, skupiny 3 objem do 20 m3 strojně</t>
  </si>
  <si>
    <t>m3</t>
  </si>
  <si>
    <t>4</t>
  </si>
  <si>
    <t>-862372372</t>
  </si>
  <si>
    <t>PP</t>
  </si>
  <si>
    <t>Hloubení nezapažených rýh šířky přes 800 do 2 000 mm strojně s urovnáním dna do předepsaného profilu a spádu v hornině třídy těžitelnosti I skupiny 3 do 20 m3</t>
  </si>
  <si>
    <t>PSC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</si>
  <si>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 </t>
  </si>
  <si>
    <t>VV</t>
  </si>
  <si>
    <t>5*1*1,4</t>
  </si>
  <si>
    <t>132254201</t>
  </si>
  <si>
    <t>Hloubení zapažených rýh š do 2000 mm v hornině třídy těžitelnosti I, skupiny 3 objem do 20 m3</t>
  </si>
  <si>
    <t>44752638</t>
  </si>
  <si>
    <t>Hloubení zapažených rýh šířky přes 800 do 2 000 mm strojně s urovnáním dna do předepsaného profilu a spádu v hornině třídy těžitelnosti I skupiny 3 do 20 m3</t>
  </si>
  <si>
    <t>13,8*1*1,7</t>
  </si>
  <si>
    <t>3</t>
  </si>
  <si>
    <t>161151103</t>
  </si>
  <si>
    <t>Svislé přemístění výkopku z horniny třídy těžitelnosti I, skupiny 1 až 3 hl výkopu přes 4 do 8 m</t>
  </si>
  <si>
    <t>1203314382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</si>
  <si>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</si>
  <si>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 xml:space="preserve">Poznámka k souboru cen:_x000d_
1. Ceny -1123 až -1126 lze použít i pro svislé přemístění materiálu a stavební suti z konstrukcí ze zdiva cihelného nebo kamenného, z betonu prostého, prokládaného, železového i předpjatého, pokud tyto konstrukce byly vybourány ve výkopišti. 2. Množství materiálu i stavební suti z rozbouraných konstrukcí pro přemístění se rovná objemu konstrukcí před rozbouráním. 3. Ceny pro hloubku přes 4 do 8 m, přes 8 m do 12 m atd. jsou určeny pro svislé přemístění objemu výkopku od 0 do 8 m, od 0 do 12 m atd. 4. Objem svislého přemístění výkopku se určí pomocí přílohy č. 5: Tabulka pro určení podílu svislého přemístění výkopku. 5. Svislé přemístění výkopku pro hloubku přes 16 m se řeší individuálně. </t>
  </si>
  <si>
    <t>27,6</t>
  </si>
  <si>
    <t>151101101</t>
  </si>
  <si>
    <t>Zřízení příložného pažení a rozepření stěn rýh hl do 2 m</t>
  </si>
  <si>
    <t>m2</t>
  </si>
  <si>
    <t>-1704265645</t>
  </si>
  <si>
    <t>Zřízení pažení a rozepření stěn rýh pro podzemní vedení příložné pro jakoukoliv mezerovitost, hloubky do 2 m</t>
  </si>
  <si>
    <t xml:space="preserve">Poznámka k souboru cen:_x000d_
1. Ceny jsou určeny pro roubení a rozepření stěn i jiných výkopů se svislými stěnami, pokud jsou tyto výkopy pro podzemní vedení rozměru do 1 250 mm. 2. Plocha mezer mezi pažinami příložného pažení se od plochy příložného pažení neodečítá; nezapažené plochy u pažení zátažného nebo hnaného se od plochy pažení odečítají. 3. Předepisuje-li projekt: a) ponechat pažení ve výkopu, oceňuje se toto pažení cenami souboru cen 151 . 0-19 Pažení stěn s ponecháním a rozepření stěn cenami souboru cen 151 . 0-13 Zřízení rozepření zapažených stěn výkopů, b) vzepření stěn, oceňuje se toto odstranění pažení stěn výkopu cenami souboru cen 151 . 0-12 Pažení stěn a vzepření stěn cenami souboru cen 151 . 0-14 odstranění vzepření stěn, c) kotvení stěn, toto se oceňuje příslušnými cenami katalogu 800-2 Zvláštní zakládání objektů. </t>
  </si>
  <si>
    <t>13,8*2</t>
  </si>
  <si>
    <t>5</t>
  </si>
  <si>
    <t>151101111</t>
  </si>
  <si>
    <t>Odstranění příložného pažení a rozepření stěn rýh hl do 2 m</t>
  </si>
  <si>
    <t>-1860961177</t>
  </si>
  <si>
    <t>Odstranění pažení a rozepření stěn rýh pro podzemní vedení s uložením materiálu na vzdálenost do 3 m od kraje výkopu příložné, hloubky do 2 m</t>
  </si>
  <si>
    <t>6</t>
  </si>
  <si>
    <t>162751117</t>
  </si>
  <si>
    <t>Vodorovné přemístění do 10000 m výkopku/sypaniny z horniny třídy těžitelnosti I, skupiny 1 až 3</t>
  </si>
  <si>
    <t>-1127733857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</si>
  <si>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</si>
  <si>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</si>
  <si>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9,4+1,88</t>
  </si>
  <si>
    <t>7</t>
  </si>
  <si>
    <t>171201221</t>
  </si>
  <si>
    <t>Poplatek za uložení na skládce (skládkovné) zeminy a kamení kód odpadu 17 05 04</t>
  </si>
  <si>
    <t>t</t>
  </si>
  <si>
    <t>448848060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</si>
  <si>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</si>
  <si>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upravit podle aktuálních cen místně příslušné skládky. 2. V cenách je započítán poplatek za ukládání odpadu dle zákona 185/2001 Sb. </t>
  </si>
  <si>
    <t>11,28*1,65</t>
  </si>
  <si>
    <t>8</t>
  </si>
  <si>
    <t>171251201</t>
  </si>
  <si>
    <t>Uložení sypaniny na skládky nebo meziskládky</t>
  </si>
  <si>
    <t>1617534835</t>
  </si>
  <si>
    <t>Uložení sypaniny na skládky nebo meziskládky bez hutnění s upravením uložené sypaniny do předepsaného tvaru</t>
  </si>
  <si>
    <t xml:space="preserve">Poznámka k souboru cen:_x000d_
1. Cena je určena i pro: a) zasypání koryt vodotečí a prohlubní v terénu bez předepsaného zhutnění sypaniny, b) uložení výkopku pod vodou do prohlubní ve dně vodotečí nebo nádrží. 2. Cenu nelze použít pro uložení výkopku nebo ornice na trvalé skládky s předepsaným zhutněním; toto uložení výkopku se oceňuje cenami souboru cen 171 . . Uložení sypaniny do násypů. 3. V ceně jsou započteny i náklady na rozprostření sypaniny ve vrstvách s hrubým urovnáním na skládce. 4. V ceně nejsou započteny náklady na získání skládek ani na poplatky za skládku. 5. Množství jednotek uložení výkopku (sypaniny) se určí v m3 uloženého výkopku (sypaniny), v rostlém stavu zpravidla ve výkopišti. </t>
  </si>
  <si>
    <t>11,28</t>
  </si>
  <si>
    <t>9</t>
  </si>
  <si>
    <t>174101101</t>
  </si>
  <si>
    <t>Zásyp jam, šachet rýh nebo kolem objektů sypaninou se zhutněním</t>
  </si>
  <si>
    <t>1747292434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</si>
  <si>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</si>
  <si>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6. V cenách nejsou zahrnuty náklady na prohození sypaniny, tyto náklady se oceňují cenou 17411-1109 Příplatek za prohození sypaniny. </t>
  </si>
  <si>
    <t>27,6-9,4-1,88</t>
  </si>
  <si>
    <t>10</t>
  </si>
  <si>
    <t>175111101</t>
  </si>
  <si>
    <t>Obsypání potrubí ručně sypaninou bez prohození, uloženou do 3 m</t>
  </si>
  <si>
    <t>365944104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</si>
  <si>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</si>
  <si>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V cenách nejsou zahrnuty náklady na nakupovanou sypaninu. Tato se oceňuje ve specifikaci. </t>
  </si>
  <si>
    <t>0,5*18,8*1</t>
  </si>
  <si>
    <t>11</t>
  </si>
  <si>
    <t>M</t>
  </si>
  <si>
    <t>58333651</t>
  </si>
  <si>
    <t>kamenivo těžené hrubé frakce 8/16</t>
  </si>
  <si>
    <t>-1900142885</t>
  </si>
  <si>
    <t>9,4*2 'Přepočtené koeficientem množství</t>
  </si>
  <si>
    <t>Vodorovné konstrukce</t>
  </si>
  <si>
    <t>12</t>
  </si>
  <si>
    <t>451573111</t>
  </si>
  <si>
    <t>Lože pod potrubí otevřený výkop ze štěrkopísku</t>
  </si>
  <si>
    <t>-12131586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</si>
  <si>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</si>
  <si>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 2. V cenách -5111 a -1192 jsou započteny i náklady na prohození výkopku získaného při zemních pracích. </t>
  </si>
  <si>
    <t>18,8*1*0,1</t>
  </si>
  <si>
    <t>13</t>
  </si>
  <si>
    <t>452313151</t>
  </si>
  <si>
    <t>Podkladní bloky z betonu prostého tř. C 20/25 otevřený výkop</t>
  </si>
  <si>
    <t>-1816161745</t>
  </si>
  <si>
    <t>Podkladní a zajišťovací konstrukce z betonu prostého v otevřeném výkopu bloky pro potrubí z betonu tř. C 20/25</t>
  </si>
  <si>
    <t xml:space="preserve">Poznámka k souboru cen:_x000d_
1. Ceny -1121 až -1191 a -1192 lze použít i pro ochrannou vrstvu pod železobetonové konstrukce. 2. Ceny -2121 až -2191 a -2192 jsou určeny pro jakékoliv úkosy sedel. </t>
  </si>
  <si>
    <t>18*0,5</t>
  </si>
  <si>
    <t>14</t>
  </si>
  <si>
    <t>452353101</t>
  </si>
  <si>
    <t>Bednění podkladních bloků otevřený výkop</t>
  </si>
  <si>
    <t>572152399</t>
  </si>
  <si>
    <t>Bednění podkladních a zajišťovacích konstrukcí v otevřeném výkopu bloků pro potrubí</t>
  </si>
  <si>
    <t>18*0,8</t>
  </si>
  <si>
    <t>Trubní vedení</t>
  </si>
  <si>
    <t>871211141</t>
  </si>
  <si>
    <t>Montáž potrubí z PE100 SDR 11 otevřený výkop svařovaných na tupo D 63 x 5,8 mm</t>
  </si>
  <si>
    <t>m</t>
  </si>
  <si>
    <t>-384793618</t>
  </si>
  <si>
    <t>Montáž vodovodního potrubí z plastů v otevřeném výkopu z polyetylenu PE 100 svařovaných na tupo SDR 11/PN16 D 63 x 5,8 mm</t>
  </si>
  <si>
    <t xml:space="preserve">Poznámka k souboru cen:_x000d_
1. V cenách potrubí nejsou započteny náklady na: a) dodání potrubí; potrubí se oceňuje ve specifikaci; ztratné lze dohodnout u trub polyetylénových ve výši 1,5 %; u trub z tvrdého PVC ve výši 3 %, b) dodání tvarovek; tvarovky se oceňují ve specifikaci. 2. Ceny -1211 jsou určeny i pro plošné kolektory primárních okruhů tepelných čerpadel. </t>
  </si>
  <si>
    <t>16</t>
  </si>
  <si>
    <t>28613173</t>
  </si>
  <si>
    <t>potrubí vodovodní PE100 SDR11 se signalizační vrstvou 100m 63x5,8mm</t>
  </si>
  <si>
    <t>-1791945629</t>
  </si>
  <si>
    <t>5*1,05</t>
  </si>
  <si>
    <t>17</t>
  </si>
  <si>
    <t>871321141</t>
  </si>
  <si>
    <t>Montáž potrubí z PE100 SDR 11 otevřený výkop svařovaných na tupo D 160 x 14,6 mm</t>
  </si>
  <si>
    <t>875074285</t>
  </si>
  <si>
    <t>Montáž vodovodního potrubí z plastů v otevřeném výkopu z polyetylenu PE 100 svařovaných na tupo SDR 11/PN16 D 160 x 14,6 mm</t>
  </si>
  <si>
    <t>18</t>
  </si>
  <si>
    <t>28613560</t>
  </si>
  <si>
    <t>potrubí dvouvrstvé PE100 RC SDR11 160x14,6 dl 12m</t>
  </si>
  <si>
    <t>761757019</t>
  </si>
  <si>
    <t>18,8*1,05</t>
  </si>
  <si>
    <t>19</t>
  </si>
  <si>
    <t>871361141</t>
  </si>
  <si>
    <t>Montáž potrubí z PE100 SDR 11 otevřený výkop svařovaných na tupo D 250 x 22,7 mm</t>
  </si>
  <si>
    <t>-1130199647</t>
  </si>
  <si>
    <t>Montáž vodovodního potrubí z plastů v otevřeném výkopu z polyetylenu PE 100 svařovaných na tupo SDR 11/PN16 D 250 x 22,7 mm</t>
  </si>
  <si>
    <t>20</t>
  </si>
  <si>
    <t>28613564</t>
  </si>
  <si>
    <t>potrubí dvouvrstvé PE100 RC SDR11 250x22,7 dl 100m</t>
  </si>
  <si>
    <t>2114669820</t>
  </si>
  <si>
    <t>3,4*1,05</t>
  </si>
  <si>
    <t>877211110</t>
  </si>
  <si>
    <t>Montáž elektrokolen 45° na vodovodním potrubí z PE trub d 63</t>
  </si>
  <si>
    <t>kus</t>
  </si>
  <si>
    <t>1821477816</t>
  </si>
  <si>
    <t>Montáž tvarovek na vodovodním plastovém potrubí z polyetylenu PE 100 elektrotvarovek SDR 11/PN16 kolen 45° d 63</t>
  </si>
  <si>
    <t xml:space="preserve">Poznámka k souboru cen:_x000d_
1. V cenách montáže tvarovek nejsou započteny náklady na dodání tvarovek. Tyto náklady se oceňují ve specifikaci. </t>
  </si>
  <si>
    <t>22</t>
  </si>
  <si>
    <t>28614946</t>
  </si>
  <si>
    <t>elektrokoleno 45° PE 100 PN16 D 63mm</t>
  </si>
  <si>
    <t>237213290</t>
  </si>
  <si>
    <t>23</t>
  </si>
  <si>
    <t>877321101</t>
  </si>
  <si>
    <t>Montáž elektrospojek na vodovodním potrubí z PE trub d 160</t>
  </si>
  <si>
    <t>683144320</t>
  </si>
  <si>
    <t>Montáž tvarovek na vodovodním plastovém potrubí z polyetylenu PE 100 elektrotvarovek SDR 11/PN16 spojek, oblouků nebo redukcí d 160</t>
  </si>
  <si>
    <t>24</t>
  </si>
  <si>
    <t>28615978</t>
  </si>
  <si>
    <t>elektrospojka SDR11 PE 100 PN16 D 160mm</t>
  </si>
  <si>
    <t>1055684108</t>
  </si>
  <si>
    <t>25</t>
  </si>
  <si>
    <t>877321110</t>
  </si>
  <si>
    <t>Montáž elektrokolen 45° na vodovodním potrubí z PE trub d 160</t>
  </si>
  <si>
    <t>-1021141658</t>
  </si>
  <si>
    <t>Montáž tvarovek na vodovodním plastovém potrubí z polyetylenu PE 100 elektrotvarovek SDR 11/PN16 kolen 45° d 160</t>
  </si>
  <si>
    <t>26</t>
  </si>
  <si>
    <t>28614951</t>
  </si>
  <si>
    <t>elektrokoleno 45° PE 100 PN16 D 160mm</t>
  </si>
  <si>
    <t>-1263362270</t>
  </si>
  <si>
    <t>27</t>
  </si>
  <si>
    <t>891211112</t>
  </si>
  <si>
    <t>Montáž vodovodních šoupátek otevřený výkop DN 50</t>
  </si>
  <si>
    <t>584854107</t>
  </si>
  <si>
    <t>Montáž vodovodních armatur na potrubí šoupátek nebo klapek uzavíracích v otevřeném výkopu nebo v šachtách s osazením zemní soupravy (bez poklopů) DN 50</t>
  </si>
  <si>
    <t xml:space="preserve">Poznámka k souboru cen:_x000d_
1. V cenách jsou započteny i náklady: a) u šoupátek ceny -1112 na vytvoření otvorů ve stropech šachet pro prostup zemních souprav šoupátek, b) u hlavních ventilů ceny -3111 na osazení zemních souprav, c) u navrtávacích pasů ceny -9111 na výkop montážních jamek, opravu izolace ocelových trubek a na osazení zemních souprav. 2. V cenách nejsou započteny náklady na: a) dodání vodoměrů, šoupátek, uzavíracích klapek, ventilů, montážních vložek, kompenzátorů, koncových nebo zpětných klapek, hydrantů, zemních souprav, šoupátkových koleček, šoupátkových a hydrantových klíčů, navrtávacích pasů, tvarovek a kompenzačních nástavců; tyto armatury se oceňují ve specifikaci, b)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ceníku, c) obsyp odvodňovacího zařízení hydrantů ze štěrku nebo štěrkopísku; obsyp se oceňuje příslušnými cenami souboru cen 451 5 . - . 1 Lože pod potrubí, stoky a drobné objekty části A 01 tohoto katalogu, d) osazení hydrantových, šoupátkových a ventilových poklopů; osazení poklopů se oceňuje příslušnými cenami souboru cen 899 40-11 Osazení poklopů litinových části A 01 tohoto katalogu. 3. V cenách 891 52-4121 a -5211 nejsou započteny náklady na dodání těsnících pryžových kroužků. Tyto se oceňují ve specifikaci, nejsou-li zahrnuty v ceně trub. 4. V cenách 891 ..-5313 nejsou započteny náklady na dodání potrubní spojky. Tyto jsou zahrnuty v ceně trub. </t>
  </si>
  <si>
    <t>28</t>
  </si>
  <si>
    <t>42221321</t>
  </si>
  <si>
    <t>šoupátko pitná voda litina GGG 50 dlouhá stavební dl PN10/16 DN 50x250mm</t>
  </si>
  <si>
    <t>-238189299</t>
  </si>
  <si>
    <t>29</t>
  </si>
  <si>
    <t>891215111</t>
  </si>
  <si>
    <t>Montáž koncových klapek hrdlových DN 50</t>
  </si>
  <si>
    <t>819596902</t>
  </si>
  <si>
    <t>Montáž vodovodních armatur na potrubí koncových klapek (žabích) hrdlových DN 50</t>
  </si>
  <si>
    <t>30</t>
  </si>
  <si>
    <t>R001</t>
  </si>
  <si>
    <t xml:space="preserve">Žabí klapka DN 50 Hawle č. 9930  PN 10</t>
  </si>
  <si>
    <t>-389900281</t>
  </si>
  <si>
    <t>31</t>
  </si>
  <si>
    <t>891311112</t>
  </si>
  <si>
    <t>Montáž vodovodních šoupátek otevřený výkop DN 150</t>
  </si>
  <si>
    <t>-1956293922</t>
  </si>
  <si>
    <t>Montáž vodovodních armatur na potrubí šoupátek nebo klapek uzavíracích v otevřeném výkopu nebo v šachtách s osazením zemní soupravy (bez poklopů) DN 150</t>
  </si>
  <si>
    <t>32</t>
  </si>
  <si>
    <t>42221306</t>
  </si>
  <si>
    <t>šoupátko pitná voda litina GGG 50 krátká stavební dl PN10/16 DN 150x210mm</t>
  </si>
  <si>
    <t>-576972681</t>
  </si>
  <si>
    <t>33</t>
  </si>
  <si>
    <t>R002</t>
  </si>
  <si>
    <t>Marker prstencový SM 2500 (DISA) vč. montáže</t>
  </si>
  <si>
    <t>-410505811</t>
  </si>
  <si>
    <t>34</t>
  </si>
  <si>
    <t>34140842</t>
  </si>
  <si>
    <t>vodič izolovaný s Cu jádrem 4mm2 (H07V-R)</t>
  </si>
  <si>
    <t>1348619523</t>
  </si>
  <si>
    <t>P</t>
  </si>
  <si>
    <t>Poznámka k položce:_x000d_
H07V-R</t>
  </si>
  <si>
    <t>35</t>
  </si>
  <si>
    <t>899401112</t>
  </si>
  <si>
    <t>Osazení poklopů litinových šoupátkových</t>
  </si>
  <si>
    <t>1820982208</t>
  </si>
  <si>
    <t xml:space="preserve">Poznámka k souboru cen:_x000d_
1. V cenách osazení poklopů jsou započteny i náklady na jejich podezdění. 2. V cenách nejsou započteny náklady na dodání poklopů; tyto se oceňují ve specifikaci. Ztratné se nestanoví. </t>
  </si>
  <si>
    <t>36</t>
  </si>
  <si>
    <t>42291352</t>
  </si>
  <si>
    <t>poklop litinový šoupátkový pro zemní soupravy osazení do terénu a do vozovky</t>
  </si>
  <si>
    <t>-1101224165</t>
  </si>
  <si>
    <t>37</t>
  </si>
  <si>
    <t>42291078</t>
  </si>
  <si>
    <t>souprava zemní pro šoupátka DN 40-50mm Rd 2,0m</t>
  </si>
  <si>
    <t>1357033763</t>
  </si>
  <si>
    <t>38</t>
  </si>
  <si>
    <t>28615373</t>
  </si>
  <si>
    <t>redukce svařovací na tupo potrubí PE 100 SDR11 160/110</t>
  </si>
  <si>
    <t>538781611</t>
  </si>
  <si>
    <t>39</t>
  </si>
  <si>
    <t>28653127</t>
  </si>
  <si>
    <t>redukce svařovací na tupo potrubí PE 100 SDR11 90/75</t>
  </si>
  <si>
    <t>1252151124</t>
  </si>
  <si>
    <t>40</t>
  </si>
  <si>
    <t>R006</t>
  </si>
  <si>
    <t>Příruba S2000 63/50</t>
  </si>
  <si>
    <t>-1539595932</t>
  </si>
  <si>
    <t>41</t>
  </si>
  <si>
    <t>R007</t>
  </si>
  <si>
    <t>Příruba S2000 163/150</t>
  </si>
  <si>
    <t>1450223308</t>
  </si>
  <si>
    <t>42</t>
  </si>
  <si>
    <t>42291080</t>
  </si>
  <si>
    <t>souprava zemní pro šoupátka DN 100-150m Rd 2,0m</t>
  </si>
  <si>
    <t>852104549</t>
  </si>
  <si>
    <t>43</t>
  </si>
  <si>
    <t>R005</t>
  </si>
  <si>
    <t>Spojka č. 0430, syst. 2000 DN 150 mm, PN 16</t>
  </si>
  <si>
    <t>1252020752</t>
  </si>
  <si>
    <t>44</t>
  </si>
  <si>
    <t>28614963</t>
  </si>
  <si>
    <t>elektrotvarovka T-kus rovnoramenný PE 100 PN16 D 160mm</t>
  </si>
  <si>
    <t>1607487863</t>
  </si>
  <si>
    <t>45</t>
  </si>
  <si>
    <t>899713111</t>
  </si>
  <si>
    <t>Orientační tabulky na sloupku betonovém nebo ocelovém</t>
  </si>
  <si>
    <t>599304675</t>
  </si>
  <si>
    <t>Orientační tabulky na vodovodních a kanalizačních řadech na sloupku ocelovém nebo betonovém</t>
  </si>
  <si>
    <t xml:space="preserve">Poznámka k souboru cen:_x000d_
1. V cenách jsou započteny náklady na dodání a připevnění tabulky. 2. V ceně -3111 jsou započteny i náklady na osazení sloupků. 3. V ceně -3111 nejsou započteny náklady na zemní práce a na dodání sloupků (betonových nebo ocelových s betonovými patkami); sloupky se oceňují ve specifikaci. </t>
  </si>
  <si>
    <t>46</t>
  </si>
  <si>
    <t>R003</t>
  </si>
  <si>
    <t>Ocelový sloupek s betonovou patkou , včetně montáže</t>
  </si>
  <si>
    <t>-877355876</t>
  </si>
  <si>
    <t>47</t>
  </si>
  <si>
    <t>899722112</t>
  </si>
  <si>
    <t>Krytí potrubí z plastů výstražnou fólií z PVC 25 cm</t>
  </si>
  <si>
    <t>-1628051602</t>
  </si>
  <si>
    <t>Krytí potrubí z plastů výstražnou fólií z PVC šířky 25 cm</t>
  </si>
  <si>
    <t>48</t>
  </si>
  <si>
    <t>899911123</t>
  </si>
  <si>
    <t>Kluzná objímka výšky 41 mm vnějšího průměru potrubí do 256 mm</t>
  </si>
  <si>
    <t>1272281981</t>
  </si>
  <si>
    <t xml:space="preserve">Kluzné objímky (pojízdná sedla)  pro zasunutí potrubí do chráničky výšky 41 mm vnějšího průměru potrubí do 256 mm</t>
  </si>
  <si>
    <t>49</t>
  </si>
  <si>
    <t>899913152</t>
  </si>
  <si>
    <t>Uzavírací manžeta chráničky potrubí DN 150 x 250</t>
  </si>
  <si>
    <t>1109969643</t>
  </si>
  <si>
    <t xml:space="preserve">Koncové uzavírací manžety chrániček  DN potrubí x DN chráničky DN 150 x 250</t>
  </si>
  <si>
    <t xml:space="preserve">Poznámka k souboru cen:_x000d_
1. V cenách jsou započteny i náklady na nerezové upínací pásky daných průměrů. </t>
  </si>
  <si>
    <t>998</t>
  </si>
  <si>
    <t>Přesun hmot</t>
  </si>
  <si>
    <t>50</t>
  </si>
  <si>
    <t>998276101</t>
  </si>
  <si>
    <t>Přesun hmot pro trubní vedení z trub z plastických hmot otevřený výkop</t>
  </si>
  <si>
    <t>-1709972758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</si>
  <si>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</si>
  <si>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Ceny přesunu hmot nelze užít pro zeminu, sypaniny, štěrkopísek, kamenivo ap. Případná manipulace s tímto materiálem se oceňuje soubory cen 162 ..-.... Vodorovné přemístění výkopku nebo sypaniny katalogu 800-1 Zemní práce. </t>
  </si>
  <si>
    <t>PSV</t>
  </si>
  <si>
    <t>Práce a dodávky PSV</t>
  </si>
  <si>
    <t>51</t>
  </si>
  <si>
    <t>892233122</t>
  </si>
  <si>
    <t>Proplach a dezinfekce vodovodního potrubí DN od 40 do 70</t>
  </si>
  <si>
    <t>1170391934</t>
  </si>
  <si>
    <t xml:space="preserve">Poznámka k souboru cen:_x000d_
1. V cenách jsou započteny náklady na napuštění a vypuštění vody, dodání vody a dezinfekčního prostředku. </t>
  </si>
  <si>
    <t>52</t>
  </si>
  <si>
    <t>892353122</t>
  </si>
  <si>
    <t>Proplach a dezinfekce vodovodního potrubí DN 150 nebo 200</t>
  </si>
  <si>
    <t>-1400203842</t>
  </si>
  <si>
    <t>53</t>
  </si>
  <si>
    <t>892351111</t>
  </si>
  <si>
    <t>Tlaková zkouška vodou potrubí DN 150 nebo 200</t>
  </si>
  <si>
    <t>-1161183663</t>
  </si>
  <si>
    <t>Tlakové zkoušky vodou na potrubí DN 150 nebo 200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</si>
  <si>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</si>
  <si>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54</t>
  </si>
  <si>
    <t>892372111</t>
  </si>
  <si>
    <t>Zabezpečení konců potrubí DN do 300 při tlakových zkouškách vodou</t>
  </si>
  <si>
    <t>-1351550237</t>
  </si>
  <si>
    <t>Tlakové zkoušky vodou zabezpečení konců potrubí při tlakových zkouškách DN do 300</t>
  </si>
  <si>
    <t>VRN</t>
  </si>
  <si>
    <t>Vedlejší rozpočtové náklady</t>
  </si>
  <si>
    <t>55</t>
  </si>
  <si>
    <t>012303000</t>
  </si>
  <si>
    <t>Geodetické práce po výstavbě</t>
  </si>
  <si>
    <t>kmpl</t>
  </si>
  <si>
    <t>1024</t>
  </si>
  <si>
    <t>806020918</t>
  </si>
  <si>
    <t>56</t>
  </si>
  <si>
    <t>898131111.1</t>
  </si>
  <si>
    <t>Práce spojené s odstávkou a uvedením vodovodu do provozu</t>
  </si>
  <si>
    <t>-241061349</t>
  </si>
  <si>
    <t>Manipulační práce spojené s uvedením vodovodu do provozu,
zaměření po provedení stavby</t>
  </si>
  <si>
    <t xml:space="preserve">Poznámka k položce:_x000d_
včetně dodávky nahradní pitné vody autocisternami,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</si>
</sst>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1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4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S5" s="15" t="s">
        <v>6</v>
      </c>
    </row>
    <row r="6" s="1" customFormat="1" ht="36.96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6" t="s">
        <v>15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S6" s="15" t="s">
        <v>6</v>
      </c>
    </row>
    <row r="7" s="1" customFormat="1" ht="12" customHeight="1">
      <c r="B7" s="19"/>
      <c r="C7" s="20"/>
      <c r="D7" s="27" t="s">
        <v>16</v>
      </c>
      <c r="E7" s="20"/>
      <c r="F7" s="20"/>
      <c r="G7" s="20"/>
      <c r="H7" s="20"/>
      <c r="I7" s="20"/>
      <c r="J7" s="20"/>
      <c r="K7" s="24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17</v>
      </c>
      <c r="AL7" s="20"/>
      <c r="AM7" s="20"/>
      <c r="AN7" s="24" t="s">
        <v>1</v>
      </c>
      <c r="AO7" s="20"/>
      <c r="AP7" s="20"/>
      <c r="AQ7" s="20"/>
      <c r="AR7" s="18"/>
      <c r="BS7" s="15" t="s">
        <v>6</v>
      </c>
    </row>
    <row r="8" s="1" customFormat="1" ht="12" customHeight="1">
      <c r="B8" s="19"/>
      <c r="C8" s="20"/>
      <c r="D8" s="27" t="s">
        <v>18</v>
      </c>
      <c r="E8" s="20"/>
      <c r="F8" s="20"/>
      <c r="G8" s="20"/>
      <c r="H8" s="20"/>
      <c r="I8" s="20"/>
      <c r="J8" s="20"/>
      <c r="K8" s="24" t="s">
        <v>19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20</v>
      </c>
      <c r="AL8" s="20"/>
      <c r="AM8" s="20"/>
      <c r="AN8" s="24" t="s">
        <v>21</v>
      </c>
      <c r="AO8" s="20"/>
      <c r="AP8" s="20"/>
      <c r="AQ8" s="20"/>
      <c r="AR8" s="18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6</v>
      </c>
    </row>
    <row r="10" s="1" customFormat="1" ht="12" customHeight="1">
      <c r="B10" s="19"/>
      <c r="C10" s="20"/>
      <c r="D10" s="27" t="s">
        <v>22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23</v>
      </c>
      <c r="AL10" s="20"/>
      <c r="AM10" s="20"/>
      <c r="AN10" s="24" t="s">
        <v>1</v>
      </c>
      <c r="AO10" s="20"/>
      <c r="AP10" s="20"/>
      <c r="AQ10" s="20"/>
      <c r="AR10" s="18"/>
      <c r="BS10" s="15" t="s">
        <v>6</v>
      </c>
    </row>
    <row r="11" s="1" customFormat="1" ht="18.48" customHeight="1">
      <c r="B11" s="19"/>
      <c r="C11" s="20"/>
      <c r="D11" s="20"/>
      <c r="E11" s="24" t="s">
        <v>24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25</v>
      </c>
      <c r="AL11" s="20"/>
      <c r="AM11" s="20"/>
      <c r="AN11" s="24" t="s">
        <v>1</v>
      </c>
      <c r="AO11" s="20"/>
      <c r="AP11" s="20"/>
      <c r="AQ11" s="20"/>
      <c r="AR11" s="18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6</v>
      </c>
    </row>
    <row r="13" s="1" customFormat="1" ht="12" customHeight="1">
      <c r="B13" s="19"/>
      <c r="C13" s="20"/>
      <c r="D13" s="27" t="s">
        <v>26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23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6</v>
      </c>
    </row>
    <row r="14">
      <c r="B14" s="19"/>
      <c r="C14" s="20"/>
      <c r="D14" s="20"/>
      <c r="E14" s="24" t="s">
        <v>19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25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="1" customFormat="1" ht="12" customHeight="1">
      <c r="B16" s="19"/>
      <c r="C16" s="20"/>
      <c r="D16" s="27" t="s">
        <v>27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23</v>
      </c>
      <c r="AL16" s="20"/>
      <c r="AM16" s="20"/>
      <c r="AN16" s="24" t="s">
        <v>1</v>
      </c>
      <c r="AO16" s="20"/>
      <c r="AP16" s="20"/>
      <c r="AQ16" s="20"/>
      <c r="AR16" s="18"/>
      <c r="BS16" s="15" t="s">
        <v>4</v>
      </c>
    </row>
    <row r="17" s="1" customFormat="1" ht="18.48" customHeight="1">
      <c r="B17" s="19"/>
      <c r="C17" s="20"/>
      <c r="D17" s="20"/>
      <c r="E17" s="24" t="s">
        <v>28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25</v>
      </c>
      <c r="AL17" s="20"/>
      <c r="AM17" s="20"/>
      <c r="AN17" s="24" t="s">
        <v>1</v>
      </c>
      <c r="AO17" s="20"/>
      <c r="AP17" s="20"/>
      <c r="AQ17" s="20"/>
      <c r="AR17" s="18"/>
      <c r="BS17" s="15" t="s">
        <v>29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="1" customFormat="1" ht="12" customHeight="1">
      <c r="B19" s="19"/>
      <c r="C19" s="20"/>
      <c r="D19" s="27" t="s">
        <v>30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23</v>
      </c>
      <c r="AL19" s="20"/>
      <c r="AM19" s="20"/>
      <c r="AN19" s="24" t="s">
        <v>1</v>
      </c>
      <c r="AO19" s="20"/>
      <c r="AP19" s="20"/>
      <c r="AQ19" s="20"/>
      <c r="AR19" s="18"/>
      <c r="BS19" s="15" t="s">
        <v>6</v>
      </c>
    </row>
    <row r="20" s="1" customFormat="1" ht="18.48" customHeight="1">
      <c r="B20" s="19"/>
      <c r="C20" s="20"/>
      <c r="D20" s="20"/>
      <c r="E20" s="24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25</v>
      </c>
      <c r="AL20" s="20"/>
      <c r="AM20" s="20"/>
      <c r="AN20" s="24" t="s">
        <v>1</v>
      </c>
      <c r="AO20" s="20"/>
      <c r="AP20" s="20"/>
      <c r="AQ20" s="20"/>
      <c r="AR20" s="18"/>
      <c r="BS20" s="15" t="s">
        <v>29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="1" customFormat="1" ht="16.5" customHeight="1">
      <c r="B23" s="19"/>
      <c r="C23" s="20"/>
      <c r="D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0"/>
      <c r="AP23" s="20"/>
      <c r="AQ23" s="20"/>
      <c r="AR23" s="18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="1" customFormat="1" ht="6.96" customHeight="1">
      <c r="B25" s="19"/>
      <c r="C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0"/>
      <c r="AQ25" s="20"/>
      <c r="AR25" s="18"/>
    </row>
    <row r="26" s="1" customFormat="1" ht="14.4" customHeight="1">
      <c r="B26" s="19"/>
      <c r="C26" s="20"/>
      <c r="D26" s="30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1">
        <f>ROUND(AG94,2)</f>
        <v>348403.78999999998</v>
      </c>
      <c r="AL26" s="20"/>
      <c r="AM26" s="20"/>
      <c r="AN26" s="20"/>
      <c r="AO26" s="20"/>
      <c r="AP26" s="20"/>
      <c r="AQ26" s="20"/>
      <c r="AR26" s="18"/>
    </row>
    <row r="27" s="1" customFormat="1" ht="14.4" customHeight="1">
      <c r="B27" s="19"/>
      <c r="C27" s="20"/>
      <c r="D27" s="30" t="s">
        <v>34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1">
        <f>ROUND(AG97, 2)</f>
        <v>0</v>
      </c>
      <c r="AL27" s="31"/>
      <c r="AM27" s="31"/>
      <c r="AN27" s="31"/>
      <c r="AO27" s="31"/>
      <c r="AP27" s="20"/>
      <c r="AQ27" s="20"/>
      <c r="AR27" s="18"/>
    </row>
    <row r="28" s="2" customFormat="1" ht="6.96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32"/>
    </row>
    <row r="29" s="2" customFormat="1" ht="25.92" customHeight="1">
      <c r="A29" s="32"/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>
        <f>ROUND(AK26 + AK27, 2)</f>
        <v>348403.78999999998</v>
      </c>
      <c r="AL29" s="37"/>
      <c r="AM29" s="37"/>
      <c r="AN29" s="37"/>
      <c r="AO29" s="37"/>
      <c r="AP29" s="34"/>
      <c r="AQ29" s="34"/>
      <c r="AR29" s="35"/>
      <c r="BE29" s="32"/>
    </row>
    <row r="30" s="2" customFormat="1" ht="6.96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32"/>
    </row>
    <row r="31" s="2" customFormat="1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9" t="s">
        <v>36</v>
      </c>
      <c r="M31" s="39"/>
      <c r="N31" s="39"/>
      <c r="O31" s="39"/>
      <c r="P31" s="39"/>
      <c r="Q31" s="34"/>
      <c r="R31" s="34"/>
      <c r="S31" s="34"/>
      <c r="T31" s="34"/>
      <c r="U31" s="34"/>
      <c r="V31" s="34"/>
      <c r="W31" s="39" t="s">
        <v>37</v>
      </c>
      <c r="X31" s="39"/>
      <c r="Y31" s="39"/>
      <c r="Z31" s="39"/>
      <c r="AA31" s="39"/>
      <c r="AB31" s="39"/>
      <c r="AC31" s="39"/>
      <c r="AD31" s="39"/>
      <c r="AE31" s="39"/>
      <c r="AF31" s="34"/>
      <c r="AG31" s="34"/>
      <c r="AH31" s="34"/>
      <c r="AI31" s="34"/>
      <c r="AJ31" s="34"/>
      <c r="AK31" s="39" t="s">
        <v>38</v>
      </c>
      <c r="AL31" s="39"/>
      <c r="AM31" s="39"/>
      <c r="AN31" s="39"/>
      <c r="AO31" s="39"/>
      <c r="AP31" s="34"/>
      <c r="AQ31" s="34"/>
      <c r="AR31" s="35"/>
      <c r="BE31" s="32"/>
    </row>
    <row r="32" s="3" customFormat="1" ht="14.4" customHeight="1">
      <c r="A32" s="3"/>
      <c r="B32" s="40"/>
      <c r="C32" s="41"/>
      <c r="D32" s="27" t="s">
        <v>39</v>
      </c>
      <c r="E32" s="41"/>
      <c r="F32" s="27" t="s">
        <v>40</v>
      </c>
      <c r="G32" s="41"/>
      <c r="H32" s="41"/>
      <c r="I32" s="41"/>
      <c r="J32" s="41"/>
      <c r="K32" s="41"/>
      <c r="L32" s="42">
        <v>0.20999999999999999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ROUND(AZ94 + SUM(CD97), 2)</f>
        <v>348403.78999999998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f>ROUND(AV94 + SUM(BY97), 2)</f>
        <v>73164.800000000003</v>
      </c>
      <c r="AL32" s="41"/>
      <c r="AM32" s="41"/>
      <c r="AN32" s="41"/>
      <c r="AO32" s="41"/>
      <c r="AP32" s="41"/>
      <c r="AQ32" s="41"/>
      <c r="AR32" s="44"/>
      <c r="BE32" s="3"/>
    </row>
    <row r="33" s="3" customFormat="1" ht="14.4" customHeight="1">
      <c r="A33" s="3"/>
      <c r="B33" s="40"/>
      <c r="C33" s="41"/>
      <c r="D33" s="41"/>
      <c r="E33" s="41"/>
      <c r="F33" s="27" t="s">
        <v>41</v>
      </c>
      <c r="G33" s="41"/>
      <c r="H33" s="41"/>
      <c r="I33" s="41"/>
      <c r="J33" s="41"/>
      <c r="K33" s="41"/>
      <c r="L33" s="42">
        <v>0.14999999999999999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ROUND(BA94 + SUM(CE97),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f>ROUND(AW94 + SUM(BZ97), 2)</f>
        <v>0</v>
      </c>
      <c r="AL33" s="41"/>
      <c r="AM33" s="41"/>
      <c r="AN33" s="41"/>
      <c r="AO33" s="41"/>
      <c r="AP33" s="41"/>
      <c r="AQ33" s="41"/>
      <c r="AR33" s="44"/>
      <c r="BE33" s="3"/>
    </row>
    <row r="34" hidden="1" s="3" customFormat="1" ht="14.4" customHeight="1">
      <c r="A34" s="3"/>
      <c r="B34" s="40"/>
      <c r="C34" s="41"/>
      <c r="D34" s="41"/>
      <c r="E34" s="41"/>
      <c r="F34" s="27" t="s">
        <v>42</v>
      </c>
      <c r="G34" s="41"/>
      <c r="H34" s="41"/>
      <c r="I34" s="41"/>
      <c r="J34" s="41"/>
      <c r="K34" s="41"/>
      <c r="L34" s="42">
        <v>0.20999999999999999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3">
        <f>ROUND(BB94 + SUM(CF97), 2)</f>
        <v>0</v>
      </c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3">
        <v>0</v>
      </c>
      <c r="AL34" s="41"/>
      <c r="AM34" s="41"/>
      <c r="AN34" s="41"/>
      <c r="AO34" s="41"/>
      <c r="AP34" s="41"/>
      <c r="AQ34" s="41"/>
      <c r="AR34" s="44"/>
      <c r="BE34" s="3"/>
    </row>
    <row r="35" hidden="1" s="3" customFormat="1" ht="14.4" customHeight="1">
      <c r="A35" s="3"/>
      <c r="B35" s="40"/>
      <c r="C35" s="41"/>
      <c r="D35" s="41"/>
      <c r="E35" s="41"/>
      <c r="F35" s="27" t="s">
        <v>43</v>
      </c>
      <c r="G35" s="41"/>
      <c r="H35" s="41"/>
      <c r="I35" s="41"/>
      <c r="J35" s="41"/>
      <c r="K35" s="41"/>
      <c r="L35" s="42">
        <v>0.14999999999999999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3">
        <f>ROUND(BC94 + SUM(CG97), 2)</f>
        <v>0</v>
      </c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3">
        <v>0</v>
      </c>
      <c r="AL35" s="41"/>
      <c r="AM35" s="41"/>
      <c r="AN35" s="41"/>
      <c r="AO35" s="41"/>
      <c r="AP35" s="41"/>
      <c r="AQ35" s="41"/>
      <c r="AR35" s="44"/>
      <c r="BE35" s="3"/>
    </row>
    <row r="36" hidden="1" s="3" customFormat="1" ht="14.4" customHeight="1">
      <c r="A36" s="3"/>
      <c r="B36" s="40"/>
      <c r="C36" s="41"/>
      <c r="D36" s="41"/>
      <c r="E36" s="41"/>
      <c r="F36" s="27" t="s">
        <v>44</v>
      </c>
      <c r="G36" s="41"/>
      <c r="H36" s="41"/>
      <c r="I36" s="41"/>
      <c r="J36" s="41"/>
      <c r="K36" s="41"/>
      <c r="L36" s="42">
        <v>0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3">
        <f>ROUND(BD94 + SUM(CH97), 2)</f>
        <v>0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3">
        <v>0</v>
      </c>
      <c r="AL36" s="41"/>
      <c r="AM36" s="41"/>
      <c r="AN36" s="41"/>
      <c r="AO36" s="41"/>
      <c r="AP36" s="41"/>
      <c r="AQ36" s="41"/>
      <c r="AR36" s="44"/>
      <c r="BE36" s="3"/>
    </row>
    <row r="37" s="2" customFormat="1" ht="6.96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="2" customFormat="1" ht="25.92" customHeight="1">
      <c r="A38" s="32"/>
      <c r="B38" s="33"/>
      <c r="C38" s="45"/>
      <c r="D38" s="46" t="s">
        <v>45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46</v>
      </c>
      <c r="U38" s="47"/>
      <c r="V38" s="47"/>
      <c r="W38" s="47"/>
      <c r="X38" s="49" t="s">
        <v>47</v>
      </c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50">
        <f>SUM(AK29:AK36)</f>
        <v>421568.58999999997</v>
      </c>
      <c r="AL38" s="47"/>
      <c r="AM38" s="47"/>
      <c r="AN38" s="47"/>
      <c r="AO38" s="51"/>
      <c r="AP38" s="45"/>
      <c r="AQ38" s="45"/>
      <c r="AR38" s="35"/>
      <c r="BE38" s="32"/>
    </row>
    <row r="39" s="2" customFormat="1" ht="6.96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="2" customFormat="1" ht="14.4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2"/>
      <c r="C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2"/>
      <c r="B60" s="33"/>
      <c r="C60" s="34"/>
      <c r="D60" s="57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7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7" t="s">
        <v>50</v>
      </c>
      <c r="AI60" s="37"/>
      <c r="AJ60" s="37"/>
      <c r="AK60" s="37"/>
      <c r="AL60" s="37"/>
      <c r="AM60" s="57" t="s">
        <v>51</v>
      </c>
      <c r="AN60" s="37"/>
      <c r="AO60" s="37"/>
      <c r="AP60" s="34"/>
      <c r="AQ60" s="34"/>
      <c r="AR60" s="35"/>
      <c r="BE60" s="32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2"/>
      <c r="B64" s="33"/>
      <c r="C64" s="34"/>
      <c r="D64" s="54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53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5"/>
      <c r="BE64" s="32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2"/>
      <c r="B75" s="33"/>
      <c r="C75" s="34"/>
      <c r="D75" s="57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7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7" t="s">
        <v>50</v>
      </c>
      <c r="AI75" s="37"/>
      <c r="AJ75" s="37"/>
      <c r="AK75" s="37"/>
      <c r="AL75" s="37"/>
      <c r="AM75" s="57" t="s">
        <v>51</v>
      </c>
      <c r="AN75" s="37"/>
      <c r="AO75" s="37"/>
      <c r="AP75" s="34"/>
      <c r="AQ75" s="34"/>
      <c r="AR75" s="35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5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5"/>
      <c r="BE81" s="32"/>
    </row>
    <row r="82" s="2" customFormat="1" ht="24.96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="4" customFormat="1" ht="12" customHeight="1">
      <c r="A84" s="4"/>
      <c r="B84" s="63"/>
      <c r="C84" s="27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94-2017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Rekonstrukce propustku P11, Skalice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="2" customFormat="1" ht="12" customHeight="1">
      <c r="A87" s="32"/>
      <c r="B87" s="33"/>
      <c r="C87" s="27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20</v>
      </c>
      <c r="AJ87" s="34"/>
      <c r="AK87" s="34"/>
      <c r="AL87" s="34"/>
      <c r="AM87" s="72" t="str">
        <f>IF(AN8= "","",AN8)</f>
        <v>30. 11. 2020</v>
      </c>
      <c r="AN87" s="72"/>
      <c r="AO87" s="34"/>
      <c r="AP87" s="34"/>
      <c r="AQ87" s="34"/>
      <c r="AR87" s="35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="2" customFormat="1" ht="15.15" customHeight="1">
      <c r="A89" s="32"/>
      <c r="B89" s="33"/>
      <c r="C89" s="27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>Statutární město Frýdek Místek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27</v>
      </c>
      <c r="AJ89" s="34"/>
      <c r="AK89" s="34"/>
      <c r="AL89" s="34"/>
      <c r="AM89" s="73" t="str">
        <f>IF(E17="","",E17)</f>
        <v>Rušar mosty, s.r.o.</v>
      </c>
      <c r="AN89" s="64"/>
      <c r="AO89" s="64"/>
      <c r="AP89" s="64"/>
      <c r="AQ89" s="34"/>
      <c r="AR89" s="35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7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30</v>
      </c>
      <c r="AJ90" s="34"/>
      <c r="AK90" s="34"/>
      <c r="AL90" s="34"/>
      <c r="AM90" s="73" t="str">
        <f>IF(E20="","",E20)</f>
        <v>Ing. Jiří Hermany</v>
      </c>
      <c r="AN90" s="64"/>
      <c r="AO90" s="64"/>
      <c r="AP90" s="64"/>
      <c r="AQ90" s="34"/>
      <c r="AR90" s="35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56</v>
      </c>
      <c r="D92" s="87"/>
      <c r="E92" s="87"/>
      <c r="F92" s="87"/>
      <c r="G92" s="87"/>
      <c r="H92" s="88"/>
      <c r="I92" s="89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58</v>
      </c>
      <c r="AH92" s="87"/>
      <c r="AI92" s="87"/>
      <c r="AJ92" s="87"/>
      <c r="AK92" s="87"/>
      <c r="AL92" s="87"/>
      <c r="AM92" s="87"/>
      <c r="AN92" s="89" t="s">
        <v>59</v>
      </c>
      <c r="AO92" s="87"/>
      <c r="AP92" s="91"/>
      <c r="AQ92" s="92" t="s">
        <v>60</v>
      </c>
      <c r="AR92" s="35"/>
      <c r="AS92" s="93" t="s">
        <v>61</v>
      </c>
      <c r="AT92" s="94" t="s">
        <v>62</v>
      </c>
      <c r="AU92" s="94" t="s">
        <v>63</v>
      </c>
      <c r="AV92" s="94" t="s">
        <v>64</v>
      </c>
      <c r="AW92" s="94" t="s">
        <v>65</v>
      </c>
      <c r="AX92" s="94" t="s">
        <v>66</v>
      </c>
      <c r="AY92" s="94" t="s">
        <v>67</v>
      </c>
      <c r="AZ92" s="94" t="s">
        <v>68</v>
      </c>
      <c r="BA92" s="94" t="s">
        <v>69</v>
      </c>
      <c r="BB92" s="94" t="s">
        <v>70</v>
      </c>
      <c r="BC92" s="94" t="s">
        <v>71</v>
      </c>
      <c r="BD92" s="95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73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348403.78999999998</v>
      </c>
      <c r="AH94" s="102"/>
      <c r="AI94" s="102"/>
      <c r="AJ94" s="102"/>
      <c r="AK94" s="102"/>
      <c r="AL94" s="102"/>
      <c r="AM94" s="102"/>
      <c r="AN94" s="103">
        <f>SUM(AG94,AT94)</f>
        <v>421568.58999999997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73164.800000000003</v>
      </c>
      <c r="AU94" s="108">
        <f>ROUND(AU95,5)</f>
        <v>242.34020000000001</v>
      </c>
      <c r="AV94" s="107">
        <f>ROUND(AZ94*L32,2)</f>
        <v>73164.800000000003</v>
      </c>
      <c r="AW94" s="107">
        <f>ROUND(BA94*L33,2)</f>
        <v>0</v>
      </c>
      <c r="AX94" s="107">
        <f>ROUND(BB94*L32,2)</f>
        <v>0</v>
      </c>
      <c r="AY94" s="107">
        <f>ROUND(BC94*L33,2)</f>
        <v>0</v>
      </c>
      <c r="AZ94" s="107">
        <f>ROUND(AZ95,2)</f>
        <v>348403.78999999998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E94" s="6"/>
      <c r="BS94" s="110" t="s">
        <v>74</v>
      </c>
      <c r="BT94" s="110" t="s">
        <v>75</v>
      </c>
      <c r="BU94" s="111" t="s">
        <v>76</v>
      </c>
      <c r="BV94" s="110" t="s">
        <v>77</v>
      </c>
      <c r="BW94" s="110" t="s">
        <v>5</v>
      </c>
      <c r="BX94" s="110" t="s">
        <v>78</v>
      </c>
      <c r="CL94" s="110" t="s">
        <v>1</v>
      </c>
    </row>
    <row r="95" s="7" customFormat="1" ht="16.5" customHeight="1">
      <c r="A95" s="112" t="s">
        <v>79</v>
      </c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 301 - Přeložka vodovodu'!J30</f>
        <v>348403.78999999998</v>
      </c>
      <c r="AH95" s="116"/>
      <c r="AI95" s="116"/>
      <c r="AJ95" s="116"/>
      <c r="AK95" s="116"/>
      <c r="AL95" s="116"/>
      <c r="AM95" s="116"/>
      <c r="AN95" s="117">
        <f>SUM(AG95,AT95)</f>
        <v>421568.58999999997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73164.800000000003</v>
      </c>
      <c r="AU95" s="122">
        <f>'SO 301 - Přeložka vodovodu'!P123</f>
        <v>242.34020000000001</v>
      </c>
      <c r="AV95" s="121">
        <f>'SO 301 - Přeložka vodovodu'!J33</f>
        <v>73164.800000000003</v>
      </c>
      <c r="AW95" s="121">
        <f>'SO 301 - Přeložka vodovodu'!J34</f>
        <v>0</v>
      </c>
      <c r="AX95" s="121">
        <f>'SO 301 - Přeložka vodovodu'!J35</f>
        <v>0</v>
      </c>
      <c r="AY95" s="121">
        <f>'SO 301 - Přeložka vodovodu'!J36</f>
        <v>0</v>
      </c>
      <c r="AZ95" s="121">
        <f>'SO 301 - Přeložka vodovodu'!F33</f>
        <v>348403.78999999998</v>
      </c>
      <c r="BA95" s="121">
        <f>'SO 301 - Přeložka vodovodu'!F34</f>
        <v>0</v>
      </c>
      <c r="BB95" s="121">
        <f>'SO 301 - Přeložka vodovodu'!F35</f>
        <v>0</v>
      </c>
      <c r="BC95" s="121">
        <f>'SO 301 - Přeložka vodovodu'!F36</f>
        <v>0</v>
      </c>
      <c r="BD95" s="123">
        <f>'SO 301 - Přeložka vodovodu'!F37</f>
        <v>0</v>
      </c>
      <c r="BE95" s="7"/>
      <c r="BT95" s="124" t="s">
        <v>83</v>
      </c>
      <c r="BV95" s="124" t="s">
        <v>77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18"/>
    </row>
    <row r="97" s="2" customFormat="1" ht="30" customHeight="1">
      <c r="A97" s="32"/>
      <c r="B97" s="33"/>
      <c r="C97" s="100" t="s">
        <v>86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103">
        <v>0</v>
      </c>
      <c r="AH97" s="103"/>
      <c r="AI97" s="103"/>
      <c r="AJ97" s="103"/>
      <c r="AK97" s="103"/>
      <c r="AL97" s="103"/>
      <c r="AM97" s="103"/>
      <c r="AN97" s="103">
        <v>0</v>
      </c>
      <c r="AO97" s="103"/>
      <c r="AP97" s="103"/>
      <c r="AQ97" s="125"/>
      <c r="AR97" s="35"/>
      <c r="AS97" s="93" t="s">
        <v>87</v>
      </c>
      <c r="AT97" s="94" t="s">
        <v>88</v>
      </c>
      <c r="AU97" s="94" t="s">
        <v>39</v>
      </c>
      <c r="AV97" s="95" t="s">
        <v>62</v>
      </c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10.8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30" customHeight="1">
      <c r="A99" s="32"/>
      <c r="B99" s="33"/>
      <c r="C99" s="126" t="s">
        <v>89</v>
      </c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8">
        <f>ROUND(AG94 + AG97, 2)</f>
        <v>348403.78999999998</v>
      </c>
      <c r="AH99" s="128"/>
      <c r="AI99" s="128"/>
      <c r="AJ99" s="128"/>
      <c r="AK99" s="128"/>
      <c r="AL99" s="128"/>
      <c r="AM99" s="128"/>
      <c r="AN99" s="128">
        <f>ROUND(AN94 + AN97, 2)</f>
        <v>421568.59000000003</v>
      </c>
      <c r="AO99" s="128"/>
      <c r="AP99" s="128"/>
      <c r="AQ99" s="127"/>
      <c r="AR99" s="35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5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wLZB7b6U9TRDXNHkHQfyqWI86lul60GyV5p8sRbZqFkkMI5Ikpxj3RWntmGjJBxtNkgNLMZlz6JnWPSeseMBYw==" hashValue="2G8qNXNU3W/jxv2axjsaijEUZuPsyWrjUo3ORWMPwVv6szDzOd6YrvQVGuyp84FahjJr1MtelgjrqT0XQ2oyEg==" algorithmName="SHA-512" password="CC35"/>
  <mergeCells count="46">
    <mergeCell ref="K5:AO5"/>
    <mergeCell ref="K6:AO6"/>
    <mergeCell ref="E23:AN23"/>
    <mergeCell ref="AK26:AO26"/>
    <mergeCell ref="AK27:AO27"/>
    <mergeCell ref="AK29:AO29"/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E2"/>
  </mergeCells>
  <hyperlinks>
    <hyperlink ref="A95" location="'SO 301 - Přeložka vod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0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85</v>
      </c>
    </row>
    <row r="4" hidden="1" s="1" customFormat="1" ht="24.96" customHeight="1">
      <c r="B4" s="18"/>
      <c r="D4" s="131" t="s">
        <v>90</v>
      </c>
      <c r="L4" s="18"/>
      <c r="M4" s="13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3" t="s">
        <v>14</v>
      </c>
      <c r="L6" s="18"/>
    </row>
    <row r="7" hidden="1" s="1" customFormat="1" ht="16.5" customHeight="1">
      <c r="B7" s="18"/>
      <c r="E7" s="134" t="str">
        <f>'Rekapitulace stavby'!K6</f>
        <v>Rekonstrukce propustku P11, Skalice</v>
      </c>
      <c r="F7" s="133"/>
      <c r="G7" s="133"/>
      <c r="H7" s="133"/>
      <c r="L7" s="18"/>
    </row>
    <row r="8" hidden="1" s="2" customFormat="1" ht="12" customHeight="1">
      <c r="A8" s="32"/>
      <c r="B8" s="35"/>
      <c r="C8" s="32"/>
      <c r="D8" s="133" t="s">
        <v>91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5"/>
      <c r="C9" s="32"/>
      <c r="D9" s="32"/>
      <c r="E9" s="135" t="s">
        <v>92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5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5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30. 11. 2020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5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">
        <v>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5"/>
      <c r="C15" s="32"/>
      <c r="D15" s="32"/>
      <c r="E15" s="136" t="s">
        <v>24</v>
      </c>
      <c r="F15" s="32"/>
      <c r="G15" s="32"/>
      <c r="H15" s="32"/>
      <c r="I15" s="133" t="s">
        <v>25</v>
      </c>
      <c r="J15" s="136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5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5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5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5"/>
      <c r="C21" s="32"/>
      <c r="D21" s="32"/>
      <c r="E21" s="136" t="s">
        <v>28</v>
      </c>
      <c r="F21" s="32"/>
      <c r="G21" s="32"/>
      <c r="H21" s="32"/>
      <c r="I21" s="133" t="s">
        <v>25</v>
      </c>
      <c r="J21" s="136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5"/>
      <c r="C23" s="32"/>
      <c r="D23" s="133" t="s">
        <v>30</v>
      </c>
      <c r="E23" s="32"/>
      <c r="F23" s="32"/>
      <c r="G23" s="32"/>
      <c r="H23" s="32"/>
      <c r="I23" s="133" t="s">
        <v>23</v>
      </c>
      <c r="J23" s="136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5"/>
      <c r="C24" s="32"/>
      <c r="D24" s="32"/>
      <c r="E24" s="136" t="s">
        <v>31</v>
      </c>
      <c r="F24" s="32"/>
      <c r="G24" s="32"/>
      <c r="H24" s="32"/>
      <c r="I24" s="133" t="s">
        <v>25</v>
      </c>
      <c r="J24" s="136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5"/>
      <c r="C26" s="32"/>
      <c r="D26" s="133" t="s">
        <v>32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5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5"/>
      <c r="C30" s="32"/>
      <c r="D30" s="143" t="s">
        <v>35</v>
      </c>
      <c r="E30" s="32"/>
      <c r="F30" s="32"/>
      <c r="G30" s="32"/>
      <c r="H30" s="32"/>
      <c r="I30" s="32"/>
      <c r="J30" s="144">
        <f>ROUND(J123, 2)</f>
        <v>348403.78999999998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5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5"/>
      <c r="C32" s="32"/>
      <c r="D32" s="32"/>
      <c r="E32" s="32"/>
      <c r="F32" s="145" t="s">
        <v>37</v>
      </c>
      <c r="G32" s="32"/>
      <c r="H32" s="32"/>
      <c r="I32" s="145" t="s">
        <v>36</v>
      </c>
      <c r="J32" s="145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5"/>
      <c r="C33" s="32"/>
      <c r="D33" s="146" t="s">
        <v>39</v>
      </c>
      <c r="E33" s="133" t="s">
        <v>40</v>
      </c>
      <c r="F33" s="147">
        <f>ROUND((SUM(BE123:BE289)),  2)</f>
        <v>348403.78999999998</v>
      </c>
      <c r="G33" s="32"/>
      <c r="H33" s="32"/>
      <c r="I33" s="148">
        <v>0.20999999999999999</v>
      </c>
      <c r="J33" s="147">
        <f>ROUND(((SUM(BE123:BE289))*I33),  2)</f>
        <v>73164.800000000003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5"/>
      <c r="C34" s="32"/>
      <c r="D34" s="32"/>
      <c r="E34" s="133" t="s">
        <v>41</v>
      </c>
      <c r="F34" s="147">
        <f>ROUND((SUM(BF123:BF289)),  2)</f>
        <v>0</v>
      </c>
      <c r="G34" s="32"/>
      <c r="H34" s="32"/>
      <c r="I34" s="148">
        <v>0.14999999999999999</v>
      </c>
      <c r="J34" s="147">
        <f>ROUND(((SUM(BF123:BF289))*I34),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5"/>
      <c r="C35" s="32"/>
      <c r="D35" s="32"/>
      <c r="E35" s="133" t="s">
        <v>42</v>
      </c>
      <c r="F35" s="147">
        <f>ROUND((SUM(BG123:BG289)),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5"/>
      <c r="C36" s="32"/>
      <c r="D36" s="32"/>
      <c r="E36" s="133" t="s">
        <v>43</v>
      </c>
      <c r="F36" s="147">
        <f>ROUND((SUM(BH123:BH289)),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5"/>
      <c r="C37" s="32"/>
      <c r="D37" s="32"/>
      <c r="E37" s="133" t="s">
        <v>44</v>
      </c>
      <c r="F37" s="147">
        <f>ROUND((SUM(BI123:BI289)),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5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5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421568.58999999997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2"/>
      <c r="B61" s="35"/>
      <c r="C61" s="32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2"/>
      <c r="B65" s="35"/>
      <c r="C65" s="32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2"/>
      <c r="B76" s="35"/>
      <c r="C76" s="32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21" t="s">
        <v>93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7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7" t="str">
        <f>E7</f>
        <v>Rekonstrukce propustku P11, Skalice</v>
      </c>
      <c r="F85" s="27"/>
      <c r="G85" s="27"/>
      <c r="H85" s="27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7" t="s">
        <v>91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69" t="str">
        <f>E9</f>
        <v>SO 301 - Přeložka vodovodu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7" t="s">
        <v>18</v>
      </c>
      <c r="D89" s="34"/>
      <c r="E89" s="34"/>
      <c r="F89" s="24" t="str">
        <f>F12</f>
        <v xml:space="preserve"> </v>
      </c>
      <c r="G89" s="34"/>
      <c r="H89" s="34"/>
      <c r="I89" s="27" t="s">
        <v>20</v>
      </c>
      <c r="J89" s="72" t="str">
        <f>IF(J12="","",J12)</f>
        <v>30. 11. 2020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7" t="s">
        <v>22</v>
      </c>
      <c r="D91" s="34"/>
      <c r="E91" s="34"/>
      <c r="F91" s="24" t="str">
        <f>E15</f>
        <v>Statutární město Frýdek Místek</v>
      </c>
      <c r="G91" s="34"/>
      <c r="H91" s="34"/>
      <c r="I91" s="27" t="s">
        <v>27</v>
      </c>
      <c r="J91" s="28" t="str">
        <f>E21</f>
        <v>Rušar mosty, s.r.o.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7" t="s">
        <v>26</v>
      </c>
      <c r="D92" s="34"/>
      <c r="E92" s="34"/>
      <c r="F92" s="24" t="str">
        <f>IF(E18="","",E18)</f>
        <v xml:space="preserve"> </v>
      </c>
      <c r="G92" s="34"/>
      <c r="H92" s="34"/>
      <c r="I92" s="27" t="s">
        <v>30</v>
      </c>
      <c r="J92" s="28" t="str">
        <f>E24</f>
        <v>Ing. Jiří Hermany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8" t="s">
        <v>94</v>
      </c>
      <c r="D94" s="127"/>
      <c r="E94" s="127"/>
      <c r="F94" s="127"/>
      <c r="G94" s="127"/>
      <c r="H94" s="127"/>
      <c r="I94" s="127"/>
      <c r="J94" s="169" t="s">
        <v>95</v>
      </c>
      <c r="K94" s="127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0" t="s">
        <v>96</v>
      </c>
      <c r="D96" s="34"/>
      <c r="E96" s="34"/>
      <c r="F96" s="34"/>
      <c r="G96" s="34"/>
      <c r="H96" s="34"/>
      <c r="I96" s="34"/>
      <c r="J96" s="103">
        <f>J123</f>
        <v>348403.78999999998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97</v>
      </c>
    </row>
    <row r="97" hidden="1" s="9" customFormat="1" ht="24.96" customHeight="1">
      <c r="A97" s="9"/>
      <c r="B97" s="171"/>
      <c r="C97" s="172"/>
      <c r="D97" s="173" t="s">
        <v>98</v>
      </c>
      <c r="E97" s="174"/>
      <c r="F97" s="174"/>
      <c r="G97" s="174"/>
      <c r="H97" s="174"/>
      <c r="I97" s="174"/>
      <c r="J97" s="175">
        <f>J124</f>
        <v>301264.58999999997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7"/>
      <c r="C98" s="178"/>
      <c r="D98" s="179" t="s">
        <v>99</v>
      </c>
      <c r="E98" s="180"/>
      <c r="F98" s="180"/>
      <c r="G98" s="180"/>
      <c r="H98" s="180"/>
      <c r="I98" s="180"/>
      <c r="J98" s="181">
        <f>J125</f>
        <v>66165.100000000006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7"/>
      <c r="C99" s="178"/>
      <c r="D99" s="179" t="s">
        <v>100</v>
      </c>
      <c r="E99" s="180"/>
      <c r="F99" s="180"/>
      <c r="G99" s="180"/>
      <c r="H99" s="180"/>
      <c r="I99" s="180"/>
      <c r="J99" s="181">
        <f>J168</f>
        <v>35435.340000000004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7"/>
      <c r="C100" s="178"/>
      <c r="D100" s="179" t="s">
        <v>101</v>
      </c>
      <c r="E100" s="180"/>
      <c r="F100" s="180"/>
      <c r="G100" s="180"/>
      <c r="H100" s="180"/>
      <c r="I100" s="180"/>
      <c r="J100" s="181">
        <f>J180</f>
        <v>156460.59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7"/>
      <c r="C101" s="178"/>
      <c r="D101" s="179" t="s">
        <v>102</v>
      </c>
      <c r="E101" s="180"/>
      <c r="F101" s="180"/>
      <c r="G101" s="180"/>
      <c r="H101" s="180"/>
      <c r="I101" s="180"/>
      <c r="J101" s="181">
        <f>J267</f>
        <v>43203.559999999998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1"/>
      <c r="C102" s="172"/>
      <c r="D102" s="173" t="s">
        <v>103</v>
      </c>
      <c r="E102" s="174"/>
      <c r="F102" s="174"/>
      <c r="G102" s="174"/>
      <c r="H102" s="174"/>
      <c r="I102" s="174"/>
      <c r="J102" s="175">
        <f>J271</f>
        <v>14639.200000000001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1"/>
      <c r="C103" s="172"/>
      <c r="D103" s="173" t="s">
        <v>104</v>
      </c>
      <c r="E103" s="174"/>
      <c r="F103" s="174"/>
      <c r="G103" s="174"/>
      <c r="H103" s="174"/>
      <c r="I103" s="174"/>
      <c r="J103" s="175">
        <f>J284</f>
        <v>32500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hidden="1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hidden="1"/>
    <row r="107" hidden="1"/>
    <row r="108" hidden="1"/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1" t="s">
        <v>105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7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67" t="str">
        <f>E7</f>
        <v>Rekonstrukce propustku P11, Skalice</v>
      </c>
      <c r="F113" s="27"/>
      <c r="G113" s="27"/>
      <c r="H113" s="27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7" t="s">
        <v>91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SO 301 - Přeložka vodovodu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7" t="s">
        <v>18</v>
      </c>
      <c r="D117" s="34"/>
      <c r="E117" s="34"/>
      <c r="F117" s="24" t="str">
        <f>F12</f>
        <v xml:space="preserve"> </v>
      </c>
      <c r="G117" s="34"/>
      <c r="H117" s="34"/>
      <c r="I117" s="27" t="s">
        <v>20</v>
      </c>
      <c r="J117" s="72" t="str">
        <f>IF(J12="","",J12)</f>
        <v>30. 11. 2020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7" t="s">
        <v>22</v>
      </c>
      <c r="D119" s="34"/>
      <c r="E119" s="34"/>
      <c r="F119" s="24" t="str">
        <f>E15</f>
        <v>Statutární město Frýdek Místek</v>
      </c>
      <c r="G119" s="34"/>
      <c r="H119" s="34"/>
      <c r="I119" s="27" t="s">
        <v>27</v>
      </c>
      <c r="J119" s="28" t="str">
        <f>E21</f>
        <v>Rušar mosty, s.r.o.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7" t="s">
        <v>26</v>
      </c>
      <c r="D120" s="34"/>
      <c r="E120" s="34"/>
      <c r="F120" s="24" t="str">
        <f>IF(E18="","",E18)</f>
        <v xml:space="preserve"> </v>
      </c>
      <c r="G120" s="34"/>
      <c r="H120" s="34"/>
      <c r="I120" s="27" t="s">
        <v>30</v>
      </c>
      <c r="J120" s="28" t="str">
        <f>E24</f>
        <v>Ing. Jiří Hermany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83"/>
      <c r="B122" s="184"/>
      <c r="C122" s="185" t="s">
        <v>106</v>
      </c>
      <c r="D122" s="186" t="s">
        <v>60</v>
      </c>
      <c r="E122" s="186" t="s">
        <v>56</v>
      </c>
      <c r="F122" s="186" t="s">
        <v>57</v>
      </c>
      <c r="G122" s="186" t="s">
        <v>107</v>
      </c>
      <c r="H122" s="186" t="s">
        <v>108</v>
      </c>
      <c r="I122" s="186" t="s">
        <v>109</v>
      </c>
      <c r="J122" s="187" t="s">
        <v>95</v>
      </c>
      <c r="K122" s="188" t="s">
        <v>110</v>
      </c>
      <c r="L122" s="189"/>
      <c r="M122" s="93" t="s">
        <v>1</v>
      </c>
      <c r="N122" s="94" t="s">
        <v>39</v>
      </c>
      <c r="O122" s="94" t="s">
        <v>111</v>
      </c>
      <c r="P122" s="94" t="s">
        <v>112</v>
      </c>
      <c r="Q122" s="94" t="s">
        <v>113</v>
      </c>
      <c r="R122" s="94" t="s">
        <v>114</v>
      </c>
      <c r="S122" s="94" t="s">
        <v>115</v>
      </c>
      <c r="T122" s="95" t="s">
        <v>116</v>
      </c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</row>
    <row r="123" s="2" customFormat="1" ht="22.8" customHeight="1">
      <c r="A123" s="32"/>
      <c r="B123" s="33"/>
      <c r="C123" s="100" t="s">
        <v>117</v>
      </c>
      <c r="D123" s="34"/>
      <c r="E123" s="34"/>
      <c r="F123" s="34"/>
      <c r="G123" s="34"/>
      <c r="H123" s="34"/>
      <c r="I123" s="34"/>
      <c r="J123" s="190">
        <f>BK123</f>
        <v>348403.78999999998</v>
      </c>
      <c r="K123" s="34"/>
      <c r="L123" s="35"/>
      <c r="M123" s="96"/>
      <c r="N123" s="191"/>
      <c r="O123" s="97"/>
      <c r="P123" s="192">
        <f>P124+P271+P284</f>
        <v>242.34020000000001</v>
      </c>
      <c r="Q123" s="97"/>
      <c r="R123" s="192">
        <f>R124+R271+R284</f>
        <v>46.045491003999999</v>
      </c>
      <c r="S123" s="97"/>
      <c r="T123" s="193">
        <f>T124+T271+T284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97</v>
      </c>
      <c r="BK123" s="194">
        <f>BK124+BK271+BK284</f>
        <v>348403.78999999998</v>
      </c>
    </row>
    <row r="124" s="12" customFormat="1" ht="25.92" customHeight="1">
      <c r="A124" s="12"/>
      <c r="B124" s="195"/>
      <c r="C124" s="196"/>
      <c r="D124" s="197" t="s">
        <v>74</v>
      </c>
      <c r="E124" s="198" t="s">
        <v>118</v>
      </c>
      <c r="F124" s="198" t="s">
        <v>119</v>
      </c>
      <c r="G124" s="196"/>
      <c r="H124" s="196"/>
      <c r="I124" s="196"/>
      <c r="J124" s="199">
        <f>BK124</f>
        <v>301264.58999999997</v>
      </c>
      <c r="K124" s="196"/>
      <c r="L124" s="200"/>
      <c r="M124" s="201"/>
      <c r="N124" s="202"/>
      <c r="O124" s="202"/>
      <c r="P124" s="203">
        <f>P125+P168+P180+P267</f>
        <v>217.63920000000002</v>
      </c>
      <c r="Q124" s="202"/>
      <c r="R124" s="203">
        <f>R125+R168+R180+R267</f>
        <v>45.123535191999999</v>
      </c>
      <c r="S124" s="202"/>
      <c r="T124" s="204">
        <f>T125+T168+T180+T267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83</v>
      </c>
      <c r="AT124" s="206" t="s">
        <v>74</v>
      </c>
      <c r="AU124" s="206" t="s">
        <v>75</v>
      </c>
      <c r="AY124" s="205" t="s">
        <v>120</v>
      </c>
      <c r="BK124" s="207">
        <f>BK125+BK168+BK180+BK267</f>
        <v>301264.58999999997</v>
      </c>
    </row>
    <row r="125" s="12" customFormat="1" ht="22.8" customHeight="1">
      <c r="A125" s="12"/>
      <c r="B125" s="195"/>
      <c r="C125" s="196"/>
      <c r="D125" s="197" t="s">
        <v>74</v>
      </c>
      <c r="E125" s="208" t="s">
        <v>83</v>
      </c>
      <c r="F125" s="208" t="s">
        <v>121</v>
      </c>
      <c r="G125" s="196"/>
      <c r="H125" s="196"/>
      <c r="I125" s="196"/>
      <c r="J125" s="209">
        <f>BK125</f>
        <v>66165.100000000006</v>
      </c>
      <c r="K125" s="196"/>
      <c r="L125" s="200"/>
      <c r="M125" s="201"/>
      <c r="N125" s="202"/>
      <c r="O125" s="202"/>
      <c r="P125" s="203">
        <f>SUM(P126:P167)</f>
        <v>91.364840000000015</v>
      </c>
      <c r="Q125" s="202"/>
      <c r="R125" s="203">
        <f>SUM(R126:R167)</f>
        <v>18.823142876000002</v>
      </c>
      <c r="S125" s="202"/>
      <c r="T125" s="204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83</v>
      </c>
      <c r="AT125" s="206" t="s">
        <v>74</v>
      </c>
      <c r="AU125" s="206" t="s">
        <v>83</v>
      </c>
      <c r="AY125" s="205" t="s">
        <v>120</v>
      </c>
      <c r="BK125" s="207">
        <f>SUM(BK126:BK167)</f>
        <v>66165.100000000006</v>
      </c>
    </row>
    <row r="126" s="2" customFormat="1" ht="24.15" customHeight="1">
      <c r="A126" s="32"/>
      <c r="B126" s="33"/>
      <c r="C126" s="210" t="s">
        <v>83</v>
      </c>
      <c r="D126" s="210" t="s">
        <v>122</v>
      </c>
      <c r="E126" s="211" t="s">
        <v>123</v>
      </c>
      <c r="F126" s="212" t="s">
        <v>124</v>
      </c>
      <c r="G126" s="213" t="s">
        <v>125</v>
      </c>
      <c r="H126" s="214">
        <v>7</v>
      </c>
      <c r="I126" s="215">
        <v>646</v>
      </c>
      <c r="J126" s="215">
        <f>ROUND(I126*H126,2)</f>
        <v>4522</v>
      </c>
      <c r="K126" s="216"/>
      <c r="L126" s="35"/>
      <c r="M126" s="217" t="s">
        <v>1</v>
      </c>
      <c r="N126" s="218" t="s">
        <v>40</v>
      </c>
      <c r="O126" s="219">
        <v>1.2669999999999999</v>
      </c>
      <c r="P126" s="219">
        <f>O126*H126</f>
        <v>8.8689999999999998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1" t="s">
        <v>126</v>
      </c>
      <c r="AT126" s="221" t="s">
        <v>122</v>
      </c>
      <c r="AU126" s="221" t="s">
        <v>85</v>
      </c>
      <c r="AY126" s="15" t="s">
        <v>120</v>
      </c>
      <c r="BE126" s="222">
        <f>IF(N126="základní",J126,0)</f>
        <v>4522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5" t="s">
        <v>83</v>
      </c>
      <c r="BK126" s="222">
        <f>ROUND(I126*H126,2)</f>
        <v>4522</v>
      </c>
      <c r="BL126" s="15" t="s">
        <v>126</v>
      </c>
      <c r="BM126" s="221" t="s">
        <v>127</v>
      </c>
    </row>
    <row r="127" s="2" customFormat="1">
      <c r="A127" s="32"/>
      <c r="B127" s="33"/>
      <c r="C127" s="34"/>
      <c r="D127" s="223" t="s">
        <v>128</v>
      </c>
      <c r="E127" s="34"/>
      <c r="F127" s="224" t="s">
        <v>129</v>
      </c>
      <c r="G127" s="34"/>
      <c r="H127" s="34"/>
      <c r="I127" s="34"/>
      <c r="J127" s="34"/>
      <c r="K127" s="34"/>
      <c r="L127" s="35"/>
      <c r="M127" s="225"/>
      <c r="N127" s="226"/>
      <c r="O127" s="84"/>
      <c r="P127" s="84"/>
      <c r="Q127" s="84"/>
      <c r="R127" s="84"/>
      <c r="S127" s="84"/>
      <c r="T127" s="85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128</v>
      </c>
      <c r="AU127" s="15" t="s">
        <v>85</v>
      </c>
    </row>
    <row r="128" s="2" customFormat="1">
      <c r="A128" s="32"/>
      <c r="B128" s="33"/>
      <c r="C128" s="34"/>
      <c r="D128" s="223" t="s">
        <v>130</v>
      </c>
      <c r="E128" s="34"/>
      <c r="F128" s="227" t="s">
        <v>131</v>
      </c>
      <c r="G128" s="34"/>
      <c r="H128" s="34"/>
      <c r="I128" s="34"/>
      <c r="J128" s="34"/>
      <c r="K128" s="34"/>
      <c r="L128" s="35"/>
      <c r="M128" s="225"/>
      <c r="N128" s="226"/>
      <c r="O128" s="84"/>
      <c r="P128" s="84"/>
      <c r="Q128" s="84"/>
      <c r="R128" s="84"/>
      <c r="S128" s="84"/>
      <c r="T128" s="85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130</v>
      </c>
      <c r="AU128" s="15" t="s">
        <v>85</v>
      </c>
    </row>
    <row r="129" s="13" customFormat="1">
      <c r="A129" s="13"/>
      <c r="B129" s="228"/>
      <c r="C129" s="229"/>
      <c r="D129" s="223" t="s">
        <v>132</v>
      </c>
      <c r="E129" s="230" t="s">
        <v>1</v>
      </c>
      <c r="F129" s="231" t="s">
        <v>133</v>
      </c>
      <c r="G129" s="229"/>
      <c r="H129" s="232">
        <v>7</v>
      </c>
      <c r="I129" s="229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132</v>
      </c>
      <c r="AU129" s="237" t="s">
        <v>85</v>
      </c>
      <c r="AV129" s="13" t="s">
        <v>85</v>
      </c>
      <c r="AW129" s="13" t="s">
        <v>29</v>
      </c>
      <c r="AX129" s="13" t="s">
        <v>83</v>
      </c>
      <c r="AY129" s="237" t="s">
        <v>120</v>
      </c>
    </row>
    <row r="130" s="2" customFormat="1" ht="24.15" customHeight="1">
      <c r="A130" s="32"/>
      <c r="B130" s="33"/>
      <c r="C130" s="210" t="s">
        <v>85</v>
      </c>
      <c r="D130" s="210" t="s">
        <v>122</v>
      </c>
      <c r="E130" s="211" t="s">
        <v>134</v>
      </c>
      <c r="F130" s="212" t="s">
        <v>135</v>
      </c>
      <c r="G130" s="213" t="s">
        <v>125</v>
      </c>
      <c r="H130" s="214">
        <v>23.460000000000001</v>
      </c>
      <c r="I130" s="215">
        <v>943</v>
      </c>
      <c r="J130" s="215">
        <f>ROUND(I130*H130,2)</f>
        <v>22122.779999999999</v>
      </c>
      <c r="K130" s="216"/>
      <c r="L130" s="35"/>
      <c r="M130" s="217" t="s">
        <v>1</v>
      </c>
      <c r="N130" s="218" t="s">
        <v>40</v>
      </c>
      <c r="O130" s="219">
        <v>1.8500000000000001</v>
      </c>
      <c r="P130" s="219">
        <f>O130*H130</f>
        <v>43.401000000000003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1" t="s">
        <v>126</v>
      </c>
      <c r="AT130" s="221" t="s">
        <v>122</v>
      </c>
      <c r="AU130" s="221" t="s">
        <v>85</v>
      </c>
      <c r="AY130" s="15" t="s">
        <v>120</v>
      </c>
      <c r="BE130" s="222">
        <f>IF(N130="základní",J130,0)</f>
        <v>22122.779999999999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83</v>
      </c>
      <c r="BK130" s="222">
        <f>ROUND(I130*H130,2)</f>
        <v>22122.779999999999</v>
      </c>
      <c r="BL130" s="15" t="s">
        <v>126</v>
      </c>
      <c r="BM130" s="221" t="s">
        <v>136</v>
      </c>
    </row>
    <row r="131" s="2" customFormat="1">
      <c r="A131" s="32"/>
      <c r="B131" s="33"/>
      <c r="C131" s="34"/>
      <c r="D131" s="223" t="s">
        <v>128</v>
      </c>
      <c r="E131" s="34"/>
      <c r="F131" s="224" t="s">
        <v>137</v>
      </c>
      <c r="G131" s="34"/>
      <c r="H131" s="34"/>
      <c r="I131" s="34"/>
      <c r="J131" s="34"/>
      <c r="K131" s="34"/>
      <c r="L131" s="35"/>
      <c r="M131" s="225"/>
      <c r="N131" s="226"/>
      <c r="O131" s="84"/>
      <c r="P131" s="84"/>
      <c r="Q131" s="84"/>
      <c r="R131" s="84"/>
      <c r="S131" s="84"/>
      <c r="T131" s="85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128</v>
      </c>
      <c r="AU131" s="15" t="s">
        <v>85</v>
      </c>
    </row>
    <row r="132" s="2" customFormat="1">
      <c r="A132" s="32"/>
      <c r="B132" s="33"/>
      <c r="C132" s="34"/>
      <c r="D132" s="223" t="s">
        <v>130</v>
      </c>
      <c r="E132" s="34"/>
      <c r="F132" s="227" t="s">
        <v>131</v>
      </c>
      <c r="G132" s="34"/>
      <c r="H132" s="34"/>
      <c r="I132" s="34"/>
      <c r="J132" s="34"/>
      <c r="K132" s="34"/>
      <c r="L132" s="35"/>
      <c r="M132" s="225"/>
      <c r="N132" s="226"/>
      <c r="O132" s="84"/>
      <c r="P132" s="84"/>
      <c r="Q132" s="84"/>
      <c r="R132" s="84"/>
      <c r="S132" s="84"/>
      <c r="T132" s="85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130</v>
      </c>
      <c r="AU132" s="15" t="s">
        <v>85</v>
      </c>
    </row>
    <row r="133" s="13" customFormat="1">
      <c r="A133" s="13"/>
      <c r="B133" s="228"/>
      <c r="C133" s="229"/>
      <c r="D133" s="223" t="s">
        <v>132</v>
      </c>
      <c r="E133" s="230" t="s">
        <v>1</v>
      </c>
      <c r="F133" s="231" t="s">
        <v>138</v>
      </c>
      <c r="G133" s="229"/>
      <c r="H133" s="232">
        <v>23.460000000000001</v>
      </c>
      <c r="I133" s="229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132</v>
      </c>
      <c r="AU133" s="237" t="s">
        <v>85</v>
      </c>
      <c r="AV133" s="13" t="s">
        <v>85</v>
      </c>
      <c r="AW133" s="13" t="s">
        <v>29</v>
      </c>
      <c r="AX133" s="13" t="s">
        <v>83</v>
      </c>
      <c r="AY133" s="237" t="s">
        <v>120</v>
      </c>
    </row>
    <row r="134" s="2" customFormat="1" ht="24.15" customHeight="1">
      <c r="A134" s="32"/>
      <c r="B134" s="33"/>
      <c r="C134" s="210" t="s">
        <v>139</v>
      </c>
      <c r="D134" s="210" t="s">
        <v>122</v>
      </c>
      <c r="E134" s="211" t="s">
        <v>140</v>
      </c>
      <c r="F134" s="212" t="s">
        <v>141</v>
      </c>
      <c r="G134" s="213" t="s">
        <v>125</v>
      </c>
      <c r="H134" s="214">
        <v>27.600000000000001</v>
      </c>
      <c r="I134" s="215">
        <v>112</v>
      </c>
      <c r="J134" s="215">
        <f>ROUND(I134*H134,2)</f>
        <v>3091.1999999999998</v>
      </c>
      <c r="K134" s="216"/>
      <c r="L134" s="35"/>
      <c r="M134" s="217" t="s">
        <v>1</v>
      </c>
      <c r="N134" s="218" t="s">
        <v>40</v>
      </c>
      <c r="O134" s="219">
        <v>0.122</v>
      </c>
      <c r="P134" s="219">
        <f>O134*H134</f>
        <v>3.3672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1" t="s">
        <v>126</v>
      </c>
      <c r="AT134" s="221" t="s">
        <v>122</v>
      </c>
      <c r="AU134" s="221" t="s">
        <v>85</v>
      </c>
      <c r="AY134" s="15" t="s">
        <v>120</v>
      </c>
      <c r="BE134" s="222">
        <f>IF(N134="základní",J134,0)</f>
        <v>3091.1999999999998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83</v>
      </c>
      <c r="BK134" s="222">
        <f>ROUND(I134*H134,2)</f>
        <v>3091.1999999999998</v>
      </c>
      <c r="BL134" s="15" t="s">
        <v>126</v>
      </c>
      <c r="BM134" s="221" t="s">
        <v>142</v>
      </c>
    </row>
    <row r="135" s="2" customFormat="1">
      <c r="A135" s="32"/>
      <c r="B135" s="33"/>
      <c r="C135" s="34"/>
      <c r="D135" s="223" t="s">
        <v>128</v>
      </c>
      <c r="E135" s="34"/>
      <c r="F135" s="224" t="s">
        <v>143</v>
      </c>
      <c r="G135" s="34"/>
      <c r="H135" s="34"/>
      <c r="I135" s="34"/>
      <c r="J135" s="34"/>
      <c r="K135" s="34"/>
      <c r="L135" s="35"/>
      <c r="M135" s="225"/>
      <c r="N135" s="226"/>
      <c r="O135" s="84"/>
      <c r="P135" s="84"/>
      <c r="Q135" s="84"/>
      <c r="R135" s="84"/>
      <c r="S135" s="84"/>
      <c r="T135" s="85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128</v>
      </c>
      <c r="AU135" s="15" t="s">
        <v>85</v>
      </c>
    </row>
    <row r="136" s="2" customFormat="1">
      <c r="A136" s="32"/>
      <c r="B136" s="33"/>
      <c r="C136" s="34"/>
      <c r="D136" s="223" t="s">
        <v>130</v>
      </c>
      <c r="E136" s="34"/>
      <c r="F136" s="227" t="s">
        <v>144</v>
      </c>
      <c r="G136" s="34"/>
      <c r="H136" s="34"/>
      <c r="I136" s="34"/>
      <c r="J136" s="34"/>
      <c r="K136" s="34"/>
      <c r="L136" s="35"/>
      <c r="M136" s="225"/>
      <c r="N136" s="226"/>
      <c r="O136" s="84"/>
      <c r="P136" s="84"/>
      <c r="Q136" s="84"/>
      <c r="R136" s="84"/>
      <c r="S136" s="84"/>
      <c r="T136" s="85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130</v>
      </c>
      <c r="AU136" s="15" t="s">
        <v>85</v>
      </c>
    </row>
    <row r="137" s="13" customFormat="1">
      <c r="A137" s="13"/>
      <c r="B137" s="228"/>
      <c r="C137" s="229"/>
      <c r="D137" s="223" t="s">
        <v>132</v>
      </c>
      <c r="E137" s="230" t="s">
        <v>1</v>
      </c>
      <c r="F137" s="231" t="s">
        <v>145</v>
      </c>
      <c r="G137" s="229"/>
      <c r="H137" s="232">
        <v>27.600000000000001</v>
      </c>
      <c r="I137" s="229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132</v>
      </c>
      <c r="AU137" s="237" t="s">
        <v>85</v>
      </c>
      <c r="AV137" s="13" t="s">
        <v>85</v>
      </c>
      <c r="AW137" s="13" t="s">
        <v>29</v>
      </c>
      <c r="AX137" s="13" t="s">
        <v>83</v>
      </c>
      <c r="AY137" s="237" t="s">
        <v>120</v>
      </c>
    </row>
    <row r="138" s="2" customFormat="1" ht="14.4" customHeight="1">
      <c r="A138" s="32"/>
      <c r="B138" s="33"/>
      <c r="C138" s="210" t="s">
        <v>126</v>
      </c>
      <c r="D138" s="210" t="s">
        <v>122</v>
      </c>
      <c r="E138" s="211" t="s">
        <v>146</v>
      </c>
      <c r="F138" s="212" t="s">
        <v>147</v>
      </c>
      <c r="G138" s="213" t="s">
        <v>148</v>
      </c>
      <c r="H138" s="214">
        <v>27.600000000000001</v>
      </c>
      <c r="I138" s="215">
        <v>111.75</v>
      </c>
      <c r="J138" s="215">
        <f>ROUND(I138*H138,2)</f>
        <v>3084.3000000000002</v>
      </c>
      <c r="K138" s="216"/>
      <c r="L138" s="35"/>
      <c r="M138" s="217" t="s">
        <v>1</v>
      </c>
      <c r="N138" s="218" t="s">
        <v>40</v>
      </c>
      <c r="O138" s="219">
        <v>0.23599999999999999</v>
      </c>
      <c r="P138" s="219">
        <f>O138*H138</f>
        <v>6.5136000000000003</v>
      </c>
      <c r="Q138" s="219">
        <v>0.00083850999999999999</v>
      </c>
      <c r="R138" s="219">
        <f>Q138*H138</f>
        <v>0.023142876</v>
      </c>
      <c r="S138" s="219">
        <v>0</v>
      </c>
      <c r="T138" s="22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1" t="s">
        <v>126</v>
      </c>
      <c r="AT138" s="221" t="s">
        <v>122</v>
      </c>
      <c r="AU138" s="221" t="s">
        <v>85</v>
      </c>
      <c r="AY138" s="15" t="s">
        <v>120</v>
      </c>
      <c r="BE138" s="222">
        <f>IF(N138="základní",J138,0)</f>
        <v>3084.3000000000002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83</v>
      </c>
      <c r="BK138" s="222">
        <f>ROUND(I138*H138,2)</f>
        <v>3084.3000000000002</v>
      </c>
      <c r="BL138" s="15" t="s">
        <v>126</v>
      </c>
      <c r="BM138" s="221" t="s">
        <v>149</v>
      </c>
    </row>
    <row r="139" s="2" customFormat="1">
      <c r="A139" s="32"/>
      <c r="B139" s="33"/>
      <c r="C139" s="34"/>
      <c r="D139" s="223" t="s">
        <v>128</v>
      </c>
      <c r="E139" s="34"/>
      <c r="F139" s="224" t="s">
        <v>150</v>
      </c>
      <c r="G139" s="34"/>
      <c r="H139" s="34"/>
      <c r="I139" s="34"/>
      <c r="J139" s="34"/>
      <c r="K139" s="34"/>
      <c r="L139" s="35"/>
      <c r="M139" s="225"/>
      <c r="N139" s="226"/>
      <c r="O139" s="84"/>
      <c r="P139" s="84"/>
      <c r="Q139" s="84"/>
      <c r="R139" s="84"/>
      <c r="S139" s="84"/>
      <c r="T139" s="85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128</v>
      </c>
      <c r="AU139" s="15" t="s">
        <v>85</v>
      </c>
    </row>
    <row r="140" s="2" customFormat="1">
      <c r="A140" s="32"/>
      <c r="B140" s="33"/>
      <c r="C140" s="34"/>
      <c r="D140" s="223" t="s">
        <v>130</v>
      </c>
      <c r="E140" s="34"/>
      <c r="F140" s="227" t="s">
        <v>151</v>
      </c>
      <c r="G140" s="34"/>
      <c r="H140" s="34"/>
      <c r="I140" s="34"/>
      <c r="J140" s="34"/>
      <c r="K140" s="34"/>
      <c r="L140" s="35"/>
      <c r="M140" s="225"/>
      <c r="N140" s="226"/>
      <c r="O140" s="84"/>
      <c r="P140" s="84"/>
      <c r="Q140" s="84"/>
      <c r="R140" s="84"/>
      <c r="S140" s="84"/>
      <c r="T140" s="85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130</v>
      </c>
      <c r="AU140" s="15" t="s">
        <v>85</v>
      </c>
    </row>
    <row r="141" s="13" customFormat="1">
      <c r="A141" s="13"/>
      <c r="B141" s="228"/>
      <c r="C141" s="229"/>
      <c r="D141" s="223" t="s">
        <v>132</v>
      </c>
      <c r="E141" s="230" t="s">
        <v>1</v>
      </c>
      <c r="F141" s="231" t="s">
        <v>152</v>
      </c>
      <c r="G141" s="229"/>
      <c r="H141" s="232">
        <v>27.600000000000001</v>
      </c>
      <c r="I141" s="229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132</v>
      </c>
      <c r="AU141" s="237" t="s">
        <v>85</v>
      </c>
      <c r="AV141" s="13" t="s">
        <v>85</v>
      </c>
      <c r="AW141" s="13" t="s">
        <v>29</v>
      </c>
      <c r="AX141" s="13" t="s">
        <v>83</v>
      </c>
      <c r="AY141" s="237" t="s">
        <v>120</v>
      </c>
    </row>
    <row r="142" s="2" customFormat="1" ht="24.15" customHeight="1">
      <c r="A142" s="32"/>
      <c r="B142" s="33"/>
      <c r="C142" s="210" t="s">
        <v>153</v>
      </c>
      <c r="D142" s="210" t="s">
        <v>122</v>
      </c>
      <c r="E142" s="211" t="s">
        <v>154</v>
      </c>
      <c r="F142" s="212" t="s">
        <v>155</v>
      </c>
      <c r="G142" s="213" t="s">
        <v>148</v>
      </c>
      <c r="H142" s="214">
        <v>27.600000000000001</v>
      </c>
      <c r="I142" s="215">
        <v>67.299999999999997</v>
      </c>
      <c r="J142" s="215">
        <f>ROUND(I142*H142,2)</f>
        <v>1857.48</v>
      </c>
      <c r="K142" s="216"/>
      <c r="L142" s="35"/>
      <c r="M142" s="217" t="s">
        <v>1</v>
      </c>
      <c r="N142" s="218" t="s">
        <v>40</v>
      </c>
      <c r="O142" s="219">
        <v>0.216</v>
      </c>
      <c r="P142" s="219">
        <f>O142*H142</f>
        <v>5.9616000000000007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1" t="s">
        <v>126</v>
      </c>
      <c r="AT142" s="221" t="s">
        <v>122</v>
      </c>
      <c r="AU142" s="221" t="s">
        <v>85</v>
      </c>
      <c r="AY142" s="15" t="s">
        <v>120</v>
      </c>
      <c r="BE142" s="222">
        <f>IF(N142="základní",J142,0)</f>
        <v>1857.48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83</v>
      </c>
      <c r="BK142" s="222">
        <f>ROUND(I142*H142,2)</f>
        <v>1857.48</v>
      </c>
      <c r="BL142" s="15" t="s">
        <v>126</v>
      </c>
      <c r="BM142" s="221" t="s">
        <v>156</v>
      </c>
    </row>
    <row r="143" s="2" customFormat="1">
      <c r="A143" s="32"/>
      <c r="B143" s="33"/>
      <c r="C143" s="34"/>
      <c r="D143" s="223" t="s">
        <v>128</v>
      </c>
      <c r="E143" s="34"/>
      <c r="F143" s="224" t="s">
        <v>157</v>
      </c>
      <c r="G143" s="34"/>
      <c r="H143" s="34"/>
      <c r="I143" s="34"/>
      <c r="J143" s="34"/>
      <c r="K143" s="34"/>
      <c r="L143" s="35"/>
      <c r="M143" s="225"/>
      <c r="N143" s="226"/>
      <c r="O143" s="84"/>
      <c r="P143" s="84"/>
      <c r="Q143" s="84"/>
      <c r="R143" s="84"/>
      <c r="S143" s="84"/>
      <c r="T143" s="85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128</v>
      </c>
      <c r="AU143" s="15" t="s">
        <v>85</v>
      </c>
    </row>
    <row r="144" s="13" customFormat="1">
      <c r="A144" s="13"/>
      <c r="B144" s="228"/>
      <c r="C144" s="229"/>
      <c r="D144" s="223" t="s">
        <v>132</v>
      </c>
      <c r="E144" s="230" t="s">
        <v>1</v>
      </c>
      <c r="F144" s="231" t="s">
        <v>152</v>
      </c>
      <c r="G144" s="229"/>
      <c r="H144" s="232">
        <v>27.600000000000001</v>
      </c>
      <c r="I144" s="229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132</v>
      </c>
      <c r="AU144" s="237" t="s">
        <v>85</v>
      </c>
      <c r="AV144" s="13" t="s">
        <v>85</v>
      </c>
      <c r="AW144" s="13" t="s">
        <v>29</v>
      </c>
      <c r="AX144" s="13" t="s">
        <v>83</v>
      </c>
      <c r="AY144" s="237" t="s">
        <v>120</v>
      </c>
    </row>
    <row r="145" s="2" customFormat="1" ht="24.15" customHeight="1">
      <c r="A145" s="32"/>
      <c r="B145" s="33"/>
      <c r="C145" s="210" t="s">
        <v>158</v>
      </c>
      <c r="D145" s="210" t="s">
        <v>122</v>
      </c>
      <c r="E145" s="211" t="s">
        <v>159</v>
      </c>
      <c r="F145" s="212" t="s">
        <v>160</v>
      </c>
      <c r="G145" s="213" t="s">
        <v>125</v>
      </c>
      <c r="H145" s="214">
        <v>11.279999999999999</v>
      </c>
      <c r="I145" s="215">
        <v>249.58000000000001</v>
      </c>
      <c r="J145" s="215">
        <f>ROUND(I145*H145,2)</f>
        <v>2815.2600000000002</v>
      </c>
      <c r="K145" s="216"/>
      <c r="L145" s="35"/>
      <c r="M145" s="217" t="s">
        <v>1</v>
      </c>
      <c r="N145" s="218" t="s">
        <v>40</v>
      </c>
      <c r="O145" s="219">
        <v>0.086999999999999994</v>
      </c>
      <c r="P145" s="219">
        <f>O145*H145</f>
        <v>0.9813599999999999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1" t="s">
        <v>126</v>
      </c>
      <c r="AT145" s="221" t="s">
        <v>122</v>
      </c>
      <c r="AU145" s="221" t="s">
        <v>85</v>
      </c>
      <c r="AY145" s="15" t="s">
        <v>120</v>
      </c>
      <c r="BE145" s="222">
        <f>IF(N145="základní",J145,0)</f>
        <v>2815.2600000000002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83</v>
      </c>
      <c r="BK145" s="222">
        <f>ROUND(I145*H145,2)</f>
        <v>2815.2600000000002</v>
      </c>
      <c r="BL145" s="15" t="s">
        <v>126</v>
      </c>
      <c r="BM145" s="221" t="s">
        <v>161</v>
      </c>
    </row>
    <row r="146" s="2" customFormat="1">
      <c r="A146" s="32"/>
      <c r="B146" s="33"/>
      <c r="C146" s="34"/>
      <c r="D146" s="223" t="s">
        <v>128</v>
      </c>
      <c r="E146" s="34"/>
      <c r="F146" s="224" t="s">
        <v>162</v>
      </c>
      <c r="G146" s="34"/>
      <c r="H146" s="34"/>
      <c r="I146" s="34"/>
      <c r="J146" s="34"/>
      <c r="K146" s="34"/>
      <c r="L146" s="35"/>
      <c r="M146" s="225"/>
      <c r="N146" s="226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128</v>
      </c>
      <c r="AU146" s="15" t="s">
        <v>85</v>
      </c>
    </row>
    <row r="147" s="2" customFormat="1">
      <c r="A147" s="32"/>
      <c r="B147" s="33"/>
      <c r="C147" s="34"/>
      <c r="D147" s="223" t="s">
        <v>130</v>
      </c>
      <c r="E147" s="34"/>
      <c r="F147" s="227" t="s">
        <v>163</v>
      </c>
      <c r="G147" s="34"/>
      <c r="H147" s="34"/>
      <c r="I147" s="34"/>
      <c r="J147" s="34"/>
      <c r="K147" s="34"/>
      <c r="L147" s="35"/>
      <c r="M147" s="225"/>
      <c r="N147" s="226"/>
      <c r="O147" s="84"/>
      <c r="P147" s="84"/>
      <c r="Q147" s="84"/>
      <c r="R147" s="84"/>
      <c r="S147" s="84"/>
      <c r="T147" s="85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130</v>
      </c>
      <c r="AU147" s="15" t="s">
        <v>85</v>
      </c>
    </row>
    <row r="148" s="13" customFormat="1">
      <c r="A148" s="13"/>
      <c r="B148" s="228"/>
      <c r="C148" s="229"/>
      <c r="D148" s="223" t="s">
        <v>132</v>
      </c>
      <c r="E148" s="230" t="s">
        <v>1</v>
      </c>
      <c r="F148" s="231" t="s">
        <v>164</v>
      </c>
      <c r="G148" s="229"/>
      <c r="H148" s="232">
        <v>11.279999999999999</v>
      </c>
      <c r="I148" s="229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132</v>
      </c>
      <c r="AU148" s="237" t="s">
        <v>85</v>
      </c>
      <c r="AV148" s="13" t="s">
        <v>85</v>
      </c>
      <c r="AW148" s="13" t="s">
        <v>29</v>
      </c>
      <c r="AX148" s="13" t="s">
        <v>83</v>
      </c>
      <c r="AY148" s="237" t="s">
        <v>120</v>
      </c>
    </row>
    <row r="149" s="2" customFormat="1" ht="24.15" customHeight="1">
      <c r="A149" s="32"/>
      <c r="B149" s="33"/>
      <c r="C149" s="210" t="s">
        <v>165</v>
      </c>
      <c r="D149" s="210" t="s">
        <v>122</v>
      </c>
      <c r="E149" s="211" t="s">
        <v>166</v>
      </c>
      <c r="F149" s="212" t="s">
        <v>167</v>
      </c>
      <c r="G149" s="213" t="s">
        <v>168</v>
      </c>
      <c r="H149" s="214">
        <v>18.611999999999998</v>
      </c>
      <c r="I149" s="215">
        <v>650</v>
      </c>
      <c r="J149" s="215">
        <f>ROUND(I149*H149,2)</f>
        <v>12097.799999999999</v>
      </c>
      <c r="K149" s="216"/>
      <c r="L149" s="35"/>
      <c r="M149" s="217" t="s">
        <v>1</v>
      </c>
      <c r="N149" s="218" t="s">
        <v>40</v>
      </c>
      <c r="O149" s="219">
        <v>0</v>
      </c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1" t="s">
        <v>126</v>
      </c>
      <c r="AT149" s="221" t="s">
        <v>122</v>
      </c>
      <c r="AU149" s="221" t="s">
        <v>85</v>
      </c>
      <c r="AY149" s="15" t="s">
        <v>120</v>
      </c>
      <c r="BE149" s="222">
        <f>IF(N149="základní",J149,0)</f>
        <v>12097.799999999999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83</v>
      </c>
      <c r="BK149" s="222">
        <f>ROUND(I149*H149,2)</f>
        <v>12097.799999999999</v>
      </c>
      <c r="BL149" s="15" t="s">
        <v>126</v>
      </c>
      <c r="BM149" s="221" t="s">
        <v>169</v>
      </c>
    </row>
    <row r="150" s="2" customFormat="1">
      <c r="A150" s="32"/>
      <c r="B150" s="33"/>
      <c r="C150" s="34"/>
      <c r="D150" s="223" t="s">
        <v>128</v>
      </c>
      <c r="E150" s="34"/>
      <c r="F150" s="224" t="s">
        <v>170</v>
      </c>
      <c r="G150" s="34"/>
      <c r="H150" s="34"/>
      <c r="I150" s="34"/>
      <c r="J150" s="34"/>
      <c r="K150" s="34"/>
      <c r="L150" s="35"/>
      <c r="M150" s="225"/>
      <c r="N150" s="226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128</v>
      </c>
      <c r="AU150" s="15" t="s">
        <v>85</v>
      </c>
    </row>
    <row r="151" s="2" customFormat="1">
      <c r="A151" s="32"/>
      <c r="B151" s="33"/>
      <c r="C151" s="34"/>
      <c r="D151" s="223" t="s">
        <v>130</v>
      </c>
      <c r="E151" s="34"/>
      <c r="F151" s="227" t="s">
        <v>171</v>
      </c>
      <c r="G151" s="34"/>
      <c r="H151" s="34"/>
      <c r="I151" s="34"/>
      <c r="J151" s="34"/>
      <c r="K151" s="34"/>
      <c r="L151" s="35"/>
      <c r="M151" s="225"/>
      <c r="N151" s="226"/>
      <c r="O151" s="84"/>
      <c r="P151" s="84"/>
      <c r="Q151" s="84"/>
      <c r="R151" s="84"/>
      <c r="S151" s="84"/>
      <c r="T151" s="85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130</v>
      </c>
      <c r="AU151" s="15" t="s">
        <v>85</v>
      </c>
    </row>
    <row r="152" s="13" customFormat="1">
      <c r="A152" s="13"/>
      <c r="B152" s="228"/>
      <c r="C152" s="229"/>
      <c r="D152" s="223" t="s">
        <v>132</v>
      </c>
      <c r="E152" s="230" t="s">
        <v>1</v>
      </c>
      <c r="F152" s="231" t="s">
        <v>172</v>
      </c>
      <c r="G152" s="229"/>
      <c r="H152" s="232">
        <v>18.611999999999998</v>
      </c>
      <c r="I152" s="229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132</v>
      </c>
      <c r="AU152" s="237" t="s">
        <v>85</v>
      </c>
      <c r="AV152" s="13" t="s">
        <v>85</v>
      </c>
      <c r="AW152" s="13" t="s">
        <v>29</v>
      </c>
      <c r="AX152" s="13" t="s">
        <v>83</v>
      </c>
      <c r="AY152" s="237" t="s">
        <v>120</v>
      </c>
    </row>
    <row r="153" s="2" customFormat="1" ht="14.4" customHeight="1">
      <c r="A153" s="32"/>
      <c r="B153" s="33"/>
      <c r="C153" s="210" t="s">
        <v>173</v>
      </c>
      <c r="D153" s="210" t="s">
        <v>122</v>
      </c>
      <c r="E153" s="211" t="s">
        <v>174</v>
      </c>
      <c r="F153" s="212" t="s">
        <v>175</v>
      </c>
      <c r="G153" s="213" t="s">
        <v>125</v>
      </c>
      <c r="H153" s="214">
        <v>11.279999999999999</v>
      </c>
      <c r="I153" s="215">
        <v>18.170000000000002</v>
      </c>
      <c r="J153" s="215">
        <f>ROUND(I153*H153,2)</f>
        <v>204.96000000000001</v>
      </c>
      <c r="K153" s="216"/>
      <c r="L153" s="35"/>
      <c r="M153" s="217" t="s">
        <v>1</v>
      </c>
      <c r="N153" s="218" t="s">
        <v>40</v>
      </c>
      <c r="O153" s="219">
        <v>0.0089999999999999993</v>
      </c>
      <c r="P153" s="219">
        <f>O153*H153</f>
        <v>0.10151999999999999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1" t="s">
        <v>126</v>
      </c>
      <c r="AT153" s="221" t="s">
        <v>122</v>
      </c>
      <c r="AU153" s="221" t="s">
        <v>85</v>
      </c>
      <c r="AY153" s="15" t="s">
        <v>120</v>
      </c>
      <c r="BE153" s="222">
        <f>IF(N153="základní",J153,0)</f>
        <v>204.96000000000001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5" t="s">
        <v>83</v>
      </c>
      <c r="BK153" s="222">
        <f>ROUND(I153*H153,2)</f>
        <v>204.96000000000001</v>
      </c>
      <c r="BL153" s="15" t="s">
        <v>126</v>
      </c>
      <c r="BM153" s="221" t="s">
        <v>176</v>
      </c>
    </row>
    <row r="154" s="2" customFormat="1">
      <c r="A154" s="32"/>
      <c r="B154" s="33"/>
      <c r="C154" s="34"/>
      <c r="D154" s="223" t="s">
        <v>128</v>
      </c>
      <c r="E154" s="34"/>
      <c r="F154" s="224" t="s">
        <v>177</v>
      </c>
      <c r="G154" s="34"/>
      <c r="H154" s="34"/>
      <c r="I154" s="34"/>
      <c r="J154" s="34"/>
      <c r="K154" s="34"/>
      <c r="L154" s="35"/>
      <c r="M154" s="225"/>
      <c r="N154" s="226"/>
      <c r="O154" s="84"/>
      <c r="P154" s="84"/>
      <c r="Q154" s="84"/>
      <c r="R154" s="84"/>
      <c r="S154" s="84"/>
      <c r="T154" s="85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128</v>
      </c>
      <c r="AU154" s="15" t="s">
        <v>85</v>
      </c>
    </row>
    <row r="155" s="2" customFormat="1">
      <c r="A155" s="32"/>
      <c r="B155" s="33"/>
      <c r="C155" s="34"/>
      <c r="D155" s="223" t="s">
        <v>130</v>
      </c>
      <c r="E155" s="34"/>
      <c r="F155" s="227" t="s">
        <v>178</v>
      </c>
      <c r="G155" s="34"/>
      <c r="H155" s="34"/>
      <c r="I155" s="34"/>
      <c r="J155" s="34"/>
      <c r="K155" s="34"/>
      <c r="L155" s="35"/>
      <c r="M155" s="225"/>
      <c r="N155" s="226"/>
      <c r="O155" s="84"/>
      <c r="P155" s="84"/>
      <c r="Q155" s="84"/>
      <c r="R155" s="84"/>
      <c r="S155" s="84"/>
      <c r="T155" s="85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130</v>
      </c>
      <c r="AU155" s="15" t="s">
        <v>85</v>
      </c>
    </row>
    <row r="156" s="13" customFormat="1">
      <c r="A156" s="13"/>
      <c r="B156" s="228"/>
      <c r="C156" s="229"/>
      <c r="D156" s="223" t="s">
        <v>132</v>
      </c>
      <c r="E156" s="230" t="s">
        <v>1</v>
      </c>
      <c r="F156" s="231" t="s">
        <v>179</v>
      </c>
      <c r="G156" s="229"/>
      <c r="H156" s="232">
        <v>11.279999999999999</v>
      </c>
      <c r="I156" s="229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132</v>
      </c>
      <c r="AU156" s="237" t="s">
        <v>85</v>
      </c>
      <c r="AV156" s="13" t="s">
        <v>85</v>
      </c>
      <c r="AW156" s="13" t="s">
        <v>29</v>
      </c>
      <c r="AX156" s="13" t="s">
        <v>83</v>
      </c>
      <c r="AY156" s="237" t="s">
        <v>120</v>
      </c>
    </row>
    <row r="157" s="2" customFormat="1" ht="24.15" customHeight="1">
      <c r="A157" s="32"/>
      <c r="B157" s="33"/>
      <c r="C157" s="210" t="s">
        <v>180</v>
      </c>
      <c r="D157" s="210" t="s">
        <v>122</v>
      </c>
      <c r="E157" s="211" t="s">
        <v>181</v>
      </c>
      <c r="F157" s="212" t="s">
        <v>182</v>
      </c>
      <c r="G157" s="213" t="s">
        <v>125</v>
      </c>
      <c r="H157" s="214">
        <v>16.32</v>
      </c>
      <c r="I157" s="215">
        <v>129.87000000000001</v>
      </c>
      <c r="J157" s="215">
        <f>ROUND(I157*H157,2)</f>
        <v>2119.48</v>
      </c>
      <c r="K157" s="216"/>
      <c r="L157" s="35"/>
      <c r="M157" s="217" t="s">
        <v>1</v>
      </c>
      <c r="N157" s="218" t="s">
        <v>40</v>
      </c>
      <c r="O157" s="219">
        <v>0.32800000000000001</v>
      </c>
      <c r="P157" s="219">
        <f>O157*H157</f>
        <v>5.3529600000000004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1" t="s">
        <v>126</v>
      </c>
      <c r="AT157" s="221" t="s">
        <v>122</v>
      </c>
      <c r="AU157" s="221" t="s">
        <v>85</v>
      </c>
      <c r="AY157" s="15" t="s">
        <v>120</v>
      </c>
      <c r="BE157" s="222">
        <f>IF(N157="základní",J157,0)</f>
        <v>2119.48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5" t="s">
        <v>83</v>
      </c>
      <c r="BK157" s="222">
        <f>ROUND(I157*H157,2)</f>
        <v>2119.48</v>
      </c>
      <c r="BL157" s="15" t="s">
        <v>126</v>
      </c>
      <c r="BM157" s="221" t="s">
        <v>183</v>
      </c>
    </row>
    <row r="158" s="2" customFormat="1">
      <c r="A158" s="32"/>
      <c r="B158" s="33"/>
      <c r="C158" s="34"/>
      <c r="D158" s="223" t="s">
        <v>128</v>
      </c>
      <c r="E158" s="34"/>
      <c r="F158" s="224" t="s">
        <v>184</v>
      </c>
      <c r="G158" s="34"/>
      <c r="H158" s="34"/>
      <c r="I158" s="34"/>
      <c r="J158" s="34"/>
      <c r="K158" s="34"/>
      <c r="L158" s="35"/>
      <c r="M158" s="225"/>
      <c r="N158" s="226"/>
      <c r="O158" s="84"/>
      <c r="P158" s="84"/>
      <c r="Q158" s="84"/>
      <c r="R158" s="84"/>
      <c r="S158" s="84"/>
      <c r="T158" s="85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128</v>
      </c>
      <c r="AU158" s="15" t="s">
        <v>85</v>
      </c>
    </row>
    <row r="159" s="2" customFormat="1">
      <c r="A159" s="32"/>
      <c r="B159" s="33"/>
      <c r="C159" s="34"/>
      <c r="D159" s="223" t="s">
        <v>130</v>
      </c>
      <c r="E159" s="34"/>
      <c r="F159" s="227" t="s">
        <v>185</v>
      </c>
      <c r="G159" s="34"/>
      <c r="H159" s="34"/>
      <c r="I159" s="34"/>
      <c r="J159" s="34"/>
      <c r="K159" s="34"/>
      <c r="L159" s="35"/>
      <c r="M159" s="225"/>
      <c r="N159" s="226"/>
      <c r="O159" s="84"/>
      <c r="P159" s="84"/>
      <c r="Q159" s="84"/>
      <c r="R159" s="84"/>
      <c r="S159" s="84"/>
      <c r="T159" s="85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130</v>
      </c>
      <c r="AU159" s="15" t="s">
        <v>85</v>
      </c>
    </row>
    <row r="160" s="13" customFormat="1">
      <c r="A160" s="13"/>
      <c r="B160" s="228"/>
      <c r="C160" s="229"/>
      <c r="D160" s="223" t="s">
        <v>132</v>
      </c>
      <c r="E160" s="230" t="s">
        <v>1</v>
      </c>
      <c r="F160" s="231" t="s">
        <v>186</v>
      </c>
      <c r="G160" s="229"/>
      <c r="H160" s="232">
        <v>16.32</v>
      </c>
      <c r="I160" s="229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132</v>
      </c>
      <c r="AU160" s="237" t="s">
        <v>85</v>
      </c>
      <c r="AV160" s="13" t="s">
        <v>85</v>
      </c>
      <c r="AW160" s="13" t="s">
        <v>29</v>
      </c>
      <c r="AX160" s="13" t="s">
        <v>83</v>
      </c>
      <c r="AY160" s="237" t="s">
        <v>120</v>
      </c>
    </row>
    <row r="161" s="2" customFormat="1" ht="24.15" customHeight="1">
      <c r="A161" s="32"/>
      <c r="B161" s="33"/>
      <c r="C161" s="210" t="s">
        <v>187</v>
      </c>
      <c r="D161" s="210" t="s">
        <v>122</v>
      </c>
      <c r="E161" s="211" t="s">
        <v>188</v>
      </c>
      <c r="F161" s="212" t="s">
        <v>189</v>
      </c>
      <c r="G161" s="213" t="s">
        <v>125</v>
      </c>
      <c r="H161" s="214">
        <v>9.4000000000000004</v>
      </c>
      <c r="I161" s="215">
        <v>503.94</v>
      </c>
      <c r="J161" s="215">
        <f>ROUND(I161*H161,2)</f>
        <v>4737.04</v>
      </c>
      <c r="K161" s="216"/>
      <c r="L161" s="35"/>
      <c r="M161" s="217" t="s">
        <v>1</v>
      </c>
      <c r="N161" s="218" t="s">
        <v>40</v>
      </c>
      <c r="O161" s="219">
        <v>1.7889999999999999</v>
      </c>
      <c r="P161" s="219">
        <f>O161*H161</f>
        <v>16.816600000000001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1" t="s">
        <v>126</v>
      </c>
      <c r="AT161" s="221" t="s">
        <v>122</v>
      </c>
      <c r="AU161" s="221" t="s">
        <v>85</v>
      </c>
      <c r="AY161" s="15" t="s">
        <v>120</v>
      </c>
      <c r="BE161" s="222">
        <f>IF(N161="základní",J161,0)</f>
        <v>4737.04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5" t="s">
        <v>83</v>
      </c>
      <c r="BK161" s="222">
        <f>ROUND(I161*H161,2)</f>
        <v>4737.04</v>
      </c>
      <c r="BL161" s="15" t="s">
        <v>126</v>
      </c>
      <c r="BM161" s="221" t="s">
        <v>190</v>
      </c>
    </row>
    <row r="162" s="2" customFormat="1">
      <c r="A162" s="32"/>
      <c r="B162" s="33"/>
      <c r="C162" s="34"/>
      <c r="D162" s="223" t="s">
        <v>128</v>
      </c>
      <c r="E162" s="34"/>
      <c r="F162" s="224" t="s">
        <v>191</v>
      </c>
      <c r="G162" s="34"/>
      <c r="H162" s="34"/>
      <c r="I162" s="34"/>
      <c r="J162" s="34"/>
      <c r="K162" s="34"/>
      <c r="L162" s="35"/>
      <c r="M162" s="225"/>
      <c r="N162" s="226"/>
      <c r="O162" s="84"/>
      <c r="P162" s="84"/>
      <c r="Q162" s="84"/>
      <c r="R162" s="84"/>
      <c r="S162" s="84"/>
      <c r="T162" s="85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128</v>
      </c>
      <c r="AU162" s="15" t="s">
        <v>85</v>
      </c>
    </row>
    <row r="163" s="2" customFormat="1">
      <c r="A163" s="32"/>
      <c r="B163" s="33"/>
      <c r="C163" s="34"/>
      <c r="D163" s="223" t="s">
        <v>130</v>
      </c>
      <c r="E163" s="34"/>
      <c r="F163" s="227" t="s">
        <v>192</v>
      </c>
      <c r="G163" s="34"/>
      <c r="H163" s="34"/>
      <c r="I163" s="34"/>
      <c r="J163" s="34"/>
      <c r="K163" s="34"/>
      <c r="L163" s="35"/>
      <c r="M163" s="225"/>
      <c r="N163" s="226"/>
      <c r="O163" s="84"/>
      <c r="P163" s="84"/>
      <c r="Q163" s="84"/>
      <c r="R163" s="84"/>
      <c r="S163" s="84"/>
      <c r="T163" s="85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130</v>
      </c>
      <c r="AU163" s="15" t="s">
        <v>85</v>
      </c>
    </row>
    <row r="164" s="13" customFormat="1">
      <c r="A164" s="13"/>
      <c r="B164" s="228"/>
      <c r="C164" s="229"/>
      <c r="D164" s="223" t="s">
        <v>132</v>
      </c>
      <c r="E164" s="230" t="s">
        <v>1</v>
      </c>
      <c r="F164" s="231" t="s">
        <v>193</v>
      </c>
      <c r="G164" s="229"/>
      <c r="H164" s="232">
        <v>9.4000000000000004</v>
      </c>
      <c r="I164" s="229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132</v>
      </c>
      <c r="AU164" s="237" t="s">
        <v>85</v>
      </c>
      <c r="AV164" s="13" t="s">
        <v>85</v>
      </c>
      <c r="AW164" s="13" t="s">
        <v>29</v>
      </c>
      <c r="AX164" s="13" t="s">
        <v>83</v>
      </c>
      <c r="AY164" s="237" t="s">
        <v>120</v>
      </c>
    </row>
    <row r="165" s="2" customFormat="1" ht="14.4" customHeight="1">
      <c r="A165" s="32"/>
      <c r="B165" s="33"/>
      <c r="C165" s="238" t="s">
        <v>194</v>
      </c>
      <c r="D165" s="238" t="s">
        <v>195</v>
      </c>
      <c r="E165" s="239" t="s">
        <v>196</v>
      </c>
      <c r="F165" s="240" t="s">
        <v>197</v>
      </c>
      <c r="G165" s="241" t="s">
        <v>168</v>
      </c>
      <c r="H165" s="242">
        <v>18.800000000000001</v>
      </c>
      <c r="I165" s="243">
        <v>506</v>
      </c>
      <c r="J165" s="243">
        <f>ROUND(I165*H165,2)</f>
        <v>9512.7999999999993</v>
      </c>
      <c r="K165" s="244"/>
      <c r="L165" s="245"/>
      <c r="M165" s="246" t="s">
        <v>1</v>
      </c>
      <c r="N165" s="247" t="s">
        <v>40</v>
      </c>
      <c r="O165" s="219">
        <v>0</v>
      </c>
      <c r="P165" s="219">
        <f>O165*H165</f>
        <v>0</v>
      </c>
      <c r="Q165" s="219">
        <v>1</v>
      </c>
      <c r="R165" s="219">
        <f>Q165*H165</f>
        <v>18.800000000000001</v>
      </c>
      <c r="S165" s="219">
        <v>0</v>
      </c>
      <c r="T165" s="22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1" t="s">
        <v>173</v>
      </c>
      <c r="AT165" s="221" t="s">
        <v>195</v>
      </c>
      <c r="AU165" s="221" t="s">
        <v>85</v>
      </c>
      <c r="AY165" s="15" t="s">
        <v>120</v>
      </c>
      <c r="BE165" s="222">
        <f>IF(N165="základní",J165,0)</f>
        <v>9512.7999999999993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5" t="s">
        <v>83</v>
      </c>
      <c r="BK165" s="222">
        <f>ROUND(I165*H165,2)</f>
        <v>9512.7999999999993</v>
      </c>
      <c r="BL165" s="15" t="s">
        <v>126</v>
      </c>
      <c r="BM165" s="221" t="s">
        <v>198</v>
      </c>
    </row>
    <row r="166" s="2" customFormat="1">
      <c r="A166" s="32"/>
      <c r="B166" s="33"/>
      <c r="C166" s="34"/>
      <c r="D166" s="223" t="s">
        <v>128</v>
      </c>
      <c r="E166" s="34"/>
      <c r="F166" s="224" t="s">
        <v>197</v>
      </c>
      <c r="G166" s="34"/>
      <c r="H166" s="34"/>
      <c r="I166" s="34"/>
      <c r="J166" s="34"/>
      <c r="K166" s="34"/>
      <c r="L166" s="35"/>
      <c r="M166" s="225"/>
      <c r="N166" s="226"/>
      <c r="O166" s="84"/>
      <c r="P166" s="84"/>
      <c r="Q166" s="84"/>
      <c r="R166" s="84"/>
      <c r="S166" s="84"/>
      <c r="T166" s="85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128</v>
      </c>
      <c r="AU166" s="15" t="s">
        <v>85</v>
      </c>
    </row>
    <row r="167" s="13" customFormat="1">
      <c r="A167" s="13"/>
      <c r="B167" s="228"/>
      <c r="C167" s="229"/>
      <c r="D167" s="223" t="s">
        <v>132</v>
      </c>
      <c r="E167" s="229"/>
      <c r="F167" s="231" t="s">
        <v>199</v>
      </c>
      <c r="G167" s="229"/>
      <c r="H167" s="232">
        <v>18.800000000000001</v>
      </c>
      <c r="I167" s="229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132</v>
      </c>
      <c r="AU167" s="237" t="s">
        <v>85</v>
      </c>
      <c r="AV167" s="13" t="s">
        <v>85</v>
      </c>
      <c r="AW167" s="13" t="s">
        <v>4</v>
      </c>
      <c r="AX167" s="13" t="s">
        <v>83</v>
      </c>
      <c r="AY167" s="237" t="s">
        <v>120</v>
      </c>
    </row>
    <row r="168" s="12" customFormat="1" ht="22.8" customHeight="1">
      <c r="A168" s="12"/>
      <c r="B168" s="195"/>
      <c r="C168" s="196"/>
      <c r="D168" s="197" t="s">
        <v>74</v>
      </c>
      <c r="E168" s="208" t="s">
        <v>126</v>
      </c>
      <c r="F168" s="208" t="s">
        <v>200</v>
      </c>
      <c r="G168" s="196"/>
      <c r="H168" s="196"/>
      <c r="I168" s="196"/>
      <c r="J168" s="209">
        <f>BK168</f>
        <v>35435.340000000004</v>
      </c>
      <c r="K168" s="196"/>
      <c r="L168" s="200"/>
      <c r="M168" s="201"/>
      <c r="N168" s="202"/>
      <c r="O168" s="202"/>
      <c r="P168" s="203">
        <f>SUM(P169:P179)</f>
        <v>25.227959999999999</v>
      </c>
      <c r="Q168" s="202"/>
      <c r="R168" s="203">
        <f>SUM(R169:R179)</f>
        <v>25.507701615999995</v>
      </c>
      <c r="S168" s="202"/>
      <c r="T168" s="204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5" t="s">
        <v>83</v>
      </c>
      <c r="AT168" s="206" t="s">
        <v>74</v>
      </c>
      <c r="AU168" s="206" t="s">
        <v>83</v>
      </c>
      <c r="AY168" s="205" t="s">
        <v>120</v>
      </c>
      <c r="BK168" s="207">
        <f>SUM(BK169:BK179)</f>
        <v>35435.340000000004</v>
      </c>
    </row>
    <row r="169" s="2" customFormat="1" ht="14.4" customHeight="1">
      <c r="A169" s="32"/>
      <c r="B169" s="33"/>
      <c r="C169" s="210" t="s">
        <v>201</v>
      </c>
      <c r="D169" s="210" t="s">
        <v>122</v>
      </c>
      <c r="E169" s="211" t="s">
        <v>202</v>
      </c>
      <c r="F169" s="212" t="s">
        <v>203</v>
      </c>
      <c r="G169" s="213" t="s">
        <v>125</v>
      </c>
      <c r="H169" s="214">
        <v>1.8799999999999999</v>
      </c>
      <c r="I169" s="215">
        <v>1047.76</v>
      </c>
      <c r="J169" s="215">
        <f>ROUND(I169*H169,2)</f>
        <v>1969.79</v>
      </c>
      <c r="K169" s="216"/>
      <c r="L169" s="35"/>
      <c r="M169" s="217" t="s">
        <v>1</v>
      </c>
      <c r="N169" s="218" t="s">
        <v>40</v>
      </c>
      <c r="O169" s="219">
        <v>1.317</v>
      </c>
      <c r="P169" s="219">
        <f>O169*H169</f>
        <v>2.4759599999999997</v>
      </c>
      <c r="Q169" s="219">
        <v>1.8907700000000001</v>
      </c>
      <c r="R169" s="219">
        <f>Q169*H169</f>
        <v>3.5546476</v>
      </c>
      <c r="S169" s="219">
        <v>0</v>
      </c>
      <c r="T169" s="22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1" t="s">
        <v>126</v>
      </c>
      <c r="AT169" s="221" t="s">
        <v>122</v>
      </c>
      <c r="AU169" s="221" t="s">
        <v>85</v>
      </c>
      <c r="AY169" s="15" t="s">
        <v>120</v>
      </c>
      <c r="BE169" s="222">
        <f>IF(N169="základní",J169,0)</f>
        <v>1969.79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5" t="s">
        <v>83</v>
      </c>
      <c r="BK169" s="222">
        <f>ROUND(I169*H169,2)</f>
        <v>1969.79</v>
      </c>
      <c r="BL169" s="15" t="s">
        <v>126</v>
      </c>
      <c r="BM169" s="221" t="s">
        <v>204</v>
      </c>
    </row>
    <row r="170" s="2" customFormat="1">
      <c r="A170" s="32"/>
      <c r="B170" s="33"/>
      <c r="C170" s="34"/>
      <c r="D170" s="223" t="s">
        <v>128</v>
      </c>
      <c r="E170" s="34"/>
      <c r="F170" s="224" t="s">
        <v>205</v>
      </c>
      <c r="G170" s="34"/>
      <c r="H170" s="34"/>
      <c r="I170" s="34"/>
      <c r="J170" s="34"/>
      <c r="K170" s="34"/>
      <c r="L170" s="35"/>
      <c r="M170" s="225"/>
      <c r="N170" s="226"/>
      <c r="O170" s="84"/>
      <c r="P170" s="84"/>
      <c r="Q170" s="84"/>
      <c r="R170" s="84"/>
      <c r="S170" s="84"/>
      <c r="T170" s="85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128</v>
      </c>
      <c r="AU170" s="15" t="s">
        <v>85</v>
      </c>
    </row>
    <row r="171" s="2" customFormat="1">
      <c r="A171" s="32"/>
      <c r="B171" s="33"/>
      <c r="C171" s="34"/>
      <c r="D171" s="223" t="s">
        <v>130</v>
      </c>
      <c r="E171" s="34"/>
      <c r="F171" s="227" t="s">
        <v>206</v>
      </c>
      <c r="G171" s="34"/>
      <c r="H171" s="34"/>
      <c r="I171" s="34"/>
      <c r="J171" s="34"/>
      <c r="K171" s="34"/>
      <c r="L171" s="35"/>
      <c r="M171" s="225"/>
      <c r="N171" s="226"/>
      <c r="O171" s="84"/>
      <c r="P171" s="84"/>
      <c r="Q171" s="84"/>
      <c r="R171" s="84"/>
      <c r="S171" s="84"/>
      <c r="T171" s="85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130</v>
      </c>
      <c r="AU171" s="15" t="s">
        <v>85</v>
      </c>
    </row>
    <row r="172" s="13" customFormat="1">
      <c r="A172" s="13"/>
      <c r="B172" s="228"/>
      <c r="C172" s="229"/>
      <c r="D172" s="223" t="s">
        <v>132</v>
      </c>
      <c r="E172" s="230" t="s">
        <v>1</v>
      </c>
      <c r="F172" s="231" t="s">
        <v>207</v>
      </c>
      <c r="G172" s="229"/>
      <c r="H172" s="232">
        <v>1.8799999999999999</v>
      </c>
      <c r="I172" s="229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132</v>
      </c>
      <c r="AU172" s="237" t="s">
        <v>85</v>
      </c>
      <c r="AV172" s="13" t="s">
        <v>85</v>
      </c>
      <c r="AW172" s="13" t="s">
        <v>29</v>
      </c>
      <c r="AX172" s="13" t="s">
        <v>83</v>
      </c>
      <c r="AY172" s="237" t="s">
        <v>120</v>
      </c>
    </row>
    <row r="173" s="2" customFormat="1" ht="24.15" customHeight="1">
      <c r="A173" s="32"/>
      <c r="B173" s="33"/>
      <c r="C173" s="210" t="s">
        <v>208</v>
      </c>
      <c r="D173" s="210" t="s">
        <v>122</v>
      </c>
      <c r="E173" s="211" t="s">
        <v>209</v>
      </c>
      <c r="F173" s="212" t="s">
        <v>210</v>
      </c>
      <c r="G173" s="213" t="s">
        <v>125</v>
      </c>
      <c r="H173" s="214">
        <v>9</v>
      </c>
      <c r="I173" s="215">
        <v>2972.5700000000002</v>
      </c>
      <c r="J173" s="215">
        <f>ROUND(I173*H173,2)</f>
        <v>26753.130000000001</v>
      </c>
      <c r="K173" s="216"/>
      <c r="L173" s="35"/>
      <c r="M173" s="217" t="s">
        <v>1</v>
      </c>
      <c r="N173" s="218" t="s">
        <v>40</v>
      </c>
      <c r="O173" s="219">
        <v>1.208</v>
      </c>
      <c r="P173" s="219">
        <f>O173*H173</f>
        <v>10.872</v>
      </c>
      <c r="Q173" s="219">
        <v>2.4289999999999998</v>
      </c>
      <c r="R173" s="219">
        <f>Q173*H173</f>
        <v>21.860999999999997</v>
      </c>
      <c r="S173" s="219">
        <v>0</v>
      </c>
      <c r="T173" s="22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1" t="s">
        <v>126</v>
      </c>
      <c r="AT173" s="221" t="s">
        <v>122</v>
      </c>
      <c r="AU173" s="221" t="s">
        <v>85</v>
      </c>
      <c r="AY173" s="15" t="s">
        <v>120</v>
      </c>
      <c r="BE173" s="222">
        <f>IF(N173="základní",J173,0)</f>
        <v>26753.130000000001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5" t="s">
        <v>83</v>
      </c>
      <c r="BK173" s="222">
        <f>ROUND(I173*H173,2)</f>
        <v>26753.130000000001</v>
      </c>
      <c r="BL173" s="15" t="s">
        <v>126</v>
      </c>
      <c r="BM173" s="221" t="s">
        <v>211</v>
      </c>
    </row>
    <row r="174" s="2" customFormat="1">
      <c r="A174" s="32"/>
      <c r="B174" s="33"/>
      <c r="C174" s="34"/>
      <c r="D174" s="223" t="s">
        <v>128</v>
      </c>
      <c r="E174" s="34"/>
      <c r="F174" s="224" t="s">
        <v>212</v>
      </c>
      <c r="G174" s="34"/>
      <c r="H174" s="34"/>
      <c r="I174" s="34"/>
      <c r="J174" s="34"/>
      <c r="K174" s="34"/>
      <c r="L174" s="35"/>
      <c r="M174" s="225"/>
      <c r="N174" s="226"/>
      <c r="O174" s="84"/>
      <c r="P174" s="84"/>
      <c r="Q174" s="84"/>
      <c r="R174" s="84"/>
      <c r="S174" s="84"/>
      <c r="T174" s="85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128</v>
      </c>
      <c r="AU174" s="15" t="s">
        <v>85</v>
      </c>
    </row>
    <row r="175" s="2" customFormat="1">
      <c r="A175" s="32"/>
      <c r="B175" s="33"/>
      <c r="C175" s="34"/>
      <c r="D175" s="223" t="s">
        <v>130</v>
      </c>
      <c r="E175" s="34"/>
      <c r="F175" s="227" t="s">
        <v>213</v>
      </c>
      <c r="G175" s="34"/>
      <c r="H175" s="34"/>
      <c r="I175" s="34"/>
      <c r="J175" s="34"/>
      <c r="K175" s="34"/>
      <c r="L175" s="35"/>
      <c r="M175" s="225"/>
      <c r="N175" s="226"/>
      <c r="O175" s="84"/>
      <c r="P175" s="84"/>
      <c r="Q175" s="84"/>
      <c r="R175" s="84"/>
      <c r="S175" s="84"/>
      <c r="T175" s="85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130</v>
      </c>
      <c r="AU175" s="15" t="s">
        <v>85</v>
      </c>
    </row>
    <row r="176" s="13" customFormat="1">
      <c r="A176" s="13"/>
      <c r="B176" s="228"/>
      <c r="C176" s="229"/>
      <c r="D176" s="223" t="s">
        <v>132</v>
      </c>
      <c r="E176" s="230" t="s">
        <v>1</v>
      </c>
      <c r="F176" s="231" t="s">
        <v>214</v>
      </c>
      <c r="G176" s="229"/>
      <c r="H176" s="232">
        <v>9</v>
      </c>
      <c r="I176" s="229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132</v>
      </c>
      <c r="AU176" s="237" t="s">
        <v>85</v>
      </c>
      <c r="AV176" s="13" t="s">
        <v>85</v>
      </c>
      <c r="AW176" s="13" t="s">
        <v>29</v>
      </c>
      <c r="AX176" s="13" t="s">
        <v>83</v>
      </c>
      <c r="AY176" s="237" t="s">
        <v>120</v>
      </c>
    </row>
    <row r="177" s="2" customFormat="1" ht="14.4" customHeight="1">
      <c r="A177" s="32"/>
      <c r="B177" s="33"/>
      <c r="C177" s="210" t="s">
        <v>215</v>
      </c>
      <c r="D177" s="210" t="s">
        <v>122</v>
      </c>
      <c r="E177" s="211" t="s">
        <v>216</v>
      </c>
      <c r="F177" s="212" t="s">
        <v>217</v>
      </c>
      <c r="G177" s="213" t="s">
        <v>148</v>
      </c>
      <c r="H177" s="214">
        <v>14.4</v>
      </c>
      <c r="I177" s="215">
        <v>466.13999999999999</v>
      </c>
      <c r="J177" s="215">
        <f>ROUND(I177*H177,2)</f>
        <v>6712.4200000000001</v>
      </c>
      <c r="K177" s="216"/>
      <c r="L177" s="35"/>
      <c r="M177" s="217" t="s">
        <v>1</v>
      </c>
      <c r="N177" s="218" t="s">
        <v>40</v>
      </c>
      <c r="O177" s="219">
        <v>0.82499999999999996</v>
      </c>
      <c r="P177" s="219">
        <f>O177*H177</f>
        <v>11.879999999999999</v>
      </c>
      <c r="Q177" s="219">
        <v>0.0063926399999999998</v>
      </c>
      <c r="R177" s="219">
        <f>Q177*H177</f>
        <v>0.092054016000000002</v>
      </c>
      <c r="S177" s="219">
        <v>0</v>
      </c>
      <c r="T177" s="22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1" t="s">
        <v>126</v>
      </c>
      <c r="AT177" s="221" t="s">
        <v>122</v>
      </c>
      <c r="AU177" s="221" t="s">
        <v>85</v>
      </c>
      <c r="AY177" s="15" t="s">
        <v>120</v>
      </c>
      <c r="BE177" s="222">
        <f>IF(N177="základní",J177,0)</f>
        <v>6712.4200000000001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5" t="s">
        <v>83</v>
      </c>
      <c r="BK177" s="222">
        <f>ROUND(I177*H177,2)</f>
        <v>6712.4200000000001</v>
      </c>
      <c r="BL177" s="15" t="s">
        <v>126</v>
      </c>
      <c r="BM177" s="221" t="s">
        <v>218</v>
      </c>
    </row>
    <row r="178" s="2" customFormat="1">
      <c r="A178" s="32"/>
      <c r="B178" s="33"/>
      <c r="C178" s="34"/>
      <c r="D178" s="223" t="s">
        <v>128</v>
      </c>
      <c r="E178" s="34"/>
      <c r="F178" s="224" t="s">
        <v>219</v>
      </c>
      <c r="G178" s="34"/>
      <c r="H178" s="34"/>
      <c r="I178" s="34"/>
      <c r="J178" s="34"/>
      <c r="K178" s="34"/>
      <c r="L178" s="35"/>
      <c r="M178" s="225"/>
      <c r="N178" s="226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128</v>
      </c>
      <c r="AU178" s="15" t="s">
        <v>85</v>
      </c>
    </row>
    <row r="179" s="13" customFormat="1">
      <c r="A179" s="13"/>
      <c r="B179" s="228"/>
      <c r="C179" s="229"/>
      <c r="D179" s="223" t="s">
        <v>132</v>
      </c>
      <c r="E179" s="230" t="s">
        <v>1</v>
      </c>
      <c r="F179" s="231" t="s">
        <v>220</v>
      </c>
      <c r="G179" s="229"/>
      <c r="H179" s="232">
        <v>14.4</v>
      </c>
      <c r="I179" s="229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132</v>
      </c>
      <c r="AU179" s="237" t="s">
        <v>85</v>
      </c>
      <c r="AV179" s="13" t="s">
        <v>85</v>
      </c>
      <c r="AW179" s="13" t="s">
        <v>29</v>
      </c>
      <c r="AX179" s="13" t="s">
        <v>83</v>
      </c>
      <c r="AY179" s="237" t="s">
        <v>120</v>
      </c>
    </row>
    <row r="180" s="12" customFormat="1" ht="22.8" customHeight="1">
      <c r="A180" s="12"/>
      <c r="B180" s="195"/>
      <c r="C180" s="196"/>
      <c r="D180" s="197" t="s">
        <v>74</v>
      </c>
      <c r="E180" s="208" t="s">
        <v>173</v>
      </c>
      <c r="F180" s="208" t="s">
        <v>221</v>
      </c>
      <c r="G180" s="196"/>
      <c r="H180" s="196"/>
      <c r="I180" s="196"/>
      <c r="J180" s="209">
        <f>BK180</f>
        <v>156460.59</v>
      </c>
      <c r="K180" s="196"/>
      <c r="L180" s="200"/>
      <c r="M180" s="201"/>
      <c r="N180" s="202"/>
      <c r="O180" s="202"/>
      <c r="P180" s="203">
        <f>SUM(P181:P266)</f>
        <v>32.899799999999999</v>
      </c>
      <c r="Q180" s="202"/>
      <c r="R180" s="203">
        <f>SUM(R181:R266)</f>
        <v>0.79269070000000008</v>
      </c>
      <c r="S180" s="202"/>
      <c r="T180" s="204">
        <f>SUM(T181:T266)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5" t="s">
        <v>83</v>
      </c>
      <c r="AT180" s="206" t="s">
        <v>74</v>
      </c>
      <c r="AU180" s="206" t="s">
        <v>83</v>
      </c>
      <c r="AY180" s="205" t="s">
        <v>120</v>
      </c>
      <c r="BK180" s="207">
        <f>SUM(BK181:BK266)</f>
        <v>156460.59</v>
      </c>
    </row>
    <row r="181" s="2" customFormat="1" ht="24.15" customHeight="1">
      <c r="A181" s="32"/>
      <c r="B181" s="33"/>
      <c r="C181" s="210" t="s">
        <v>8</v>
      </c>
      <c r="D181" s="210" t="s">
        <v>122</v>
      </c>
      <c r="E181" s="211" t="s">
        <v>222</v>
      </c>
      <c r="F181" s="212" t="s">
        <v>223</v>
      </c>
      <c r="G181" s="213" t="s">
        <v>224</v>
      </c>
      <c r="H181" s="214">
        <v>5</v>
      </c>
      <c r="I181" s="215">
        <v>91.299999999999997</v>
      </c>
      <c r="J181" s="215">
        <f>ROUND(I181*H181,2)</f>
        <v>456.5</v>
      </c>
      <c r="K181" s="216"/>
      <c r="L181" s="35"/>
      <c r="M181" s="217" t="s">
        <v>1</v>
      </c>
      <c r="N181" s="218" t="s">
        <v>40</v>
      </c>
      <c r="O181" s="219">
        <v>0.23300000000000001</v>
      </c>
      <c r="P181" s="219">
        <f>O181*H181</f>
        <v>1.165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21" t="s">
        <v>126</v>
      </c>
      <c r="AT181" s="221" t="s">
        <v>122</v>
      </c>
      <c r="AU181" s="221" t="s">
        <v>85</v>
      </c>
      <c r="AY181" s="15" t="s">
        <v>120</v>
      </c>
      <c r="BE181" s="222">
        <f>IF(N181="základní",J181,0)</f>
        <v>456.5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5" t="s">
        <v>83</v>
      </c>
      <c r="BK181" s="222">
        <f>ROUND(I181*H181,2)</f>
        <v>456.5</v>
      </c>
      <c r="BL181" s="15" t="s">
        <v>126</v>
      </c>
      <c r="BM181" s="221" t="s">
        <v>225</v>
      </c>
    </row>
    <row r="182" s="2" customFormat="1">
      <c r="A182" s="32"/>
      <c r="B182" s="33"/>
      <c r="C182" s="34"/>
      <c r="D182" s="223" t="s">
        <v>128</v>
      </c>
      <c r="E182" s="34"/>
      <c r="F182" s="224" t="s">
        <v>226</v>
      </c>
      <c r="G182" s="34"/>
      <c r="H182" s="34"/>
      <c r="I182" s="34"/>
      <c r="J182" s="34"/>
      <c r="K182" s="34"/>
      <c r="L182" s="35"/>
      <c r="M182" s="225"/>
      <c r="N182" s="226"/>
      <c r="O182" s="84"/>
      <c r="P182" s="84"/>
      <c r="Q182" s="84"/>
      <c r="R182" s="84"/>
      <c r="S182" s="84"/>
      <c r="T182" s="85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128</v>
      </c>
      <c r="AU182" s="15" t="s">
        <v>85</v>
      </c>
    </row>
    <row r="183" s="2" customFormat="1">
      <c r="A183" s="32"/>
      <c r="B183" s="33"/>
      <c r="C183" s="34"/>
      <c r="D183" s="223" t="s">
        <v>130</v>
      </c>
      <c r="E183" s="34"/>
      <c r="F183" s="227" t="s">
        <v>227</v>
      </c>
      <c r="G183" s="34"/>
      <c r="H183" s="34"/>
      <c r="I183" s="34"/>
      <c r="J183" s="34"/>
      <c r="K183" s="34"/>
      <c r="L183" s="35"/>
      <c r="M183" s="225"/>
      <c r="N183" s="226"/>
      <c r="O183" s="84"/>
      <c r="P183" s="84"/>
      <c r="Q183" s="84"/>
      <c r="R183" s="84"/>
      <c r="S183" s="84"/>
      <c r="T183" s="85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130</v>
      </c>
      <c r="AU183" s="15" t="s">
        <v>85</v>
      </c>
    </row>
    <row r="184" s="2" customFormat="1" ht="24.15" customHeight="1">
      <c r="A184" s="32"/>
      <c r="B184" s="33"/>
      <c r="C184" s="238" t="s">
        <v>228</v>
      </c>
      <c r="D184" s="238" t="s">
        <v>195</v>
      </c>
      <c r="E184" s="239" t="s">
        <v>229</v>
      </c>
      <c r="F184" s="240" t="s">
        <v>230</v>
      </c>
      <c r="G184" s="241" t="s">
        <v>224</v>
      </c>
      <c r="H184" s="242">
        <v>5.25</v>
      </c>
      <c r="I184" s="243">
        <v>147</v>
      </c>
      <c r="J184" s="243">
        <f>ROUND(I184*H184,2)</f>
        <v>771.75</v>
      </c>
      <c r="K184" s="244"/>
      <c r="L184" s="245"/>
      <c r="M184" s="246" t="s">
        <v>1</v>
      </c>
      <c r="N184" s="247" t="s">
        <v>40</v>
      </c>
      <c r="O184" s="219">
        <v>0</v>
      </c>
      <c r="P184" s="219">
        <f>O184*H184</f>
        <v>0</v>
      </c>
      <c r="Q184" s="219">
        <v>0.00106</v>
      </c>
      <c r="R184" s="219">
        <f>Q184*H184</f>
        <v>0.0055649999999999996</v>
      </c>
      <c r="S184" s="219">
        <v>0</v>
      </c>
      <c r="T184" s="22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1" t="s">
        <v>173</v>
      </c>
      <c r="AT184" s="221" t="s">
        <v>195</v>
      </c>
      <c r="AU184" s="221" t="s">
        <v>85</v>
      </c>
      <c r="AY184" s="15" t="s">
        <v>120</v>
      </c>
      <c r="BE184" s="222">
        <f>IF(N184="základní",J184,0)</f>
        <v>771.75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5" t="s">
        <v>83</v>
      </c>
      <c r="BK184" s="222">
        <f>ROUND(I184*H184,2)</f>
        <v>771.75</v>
      </c>
      <c r="BL184" s="15" t="s">
        <v>126</v>
      </c>
      <c r="BM184" s="221" t="s">
        <v>231</v>
      </c>
    </row>
    <row r="185" s="2" customFormat="1">
      <c r="A185" s="32"/>
      <c r="B185" s="33"/>
      <c r="C185" s="34"/>
      <c r="D185" s="223" t="s">
        <v>128</v>
      </c>
      <c r="E185" s="34"/>
      <c r="F185" s="224" t="s">
        <v>230</v>
      </c>
      <c r="G185" s="34"/>
      <c r="H185" s="34"/>
      <c r="I185" s="34"/>
      <c r="J185" s="34"/>
      <c r="K185" s="34"/>
      <c r="L185" s="35"/>
      <c r="M185" s="225"/>
      <c r="N185" s="226"/>
      <c r="O185" s="84"/>
      <c r="P185" s="84"/>
      <c r="Q185" s="84"/>
      <c r="R185" s="84"/>
      <c r="S185" s="84"/>
      <c r="T185" s="85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128</v>
      </c>
      <c r="AU185" s="15" t="s">
        <v>85</v>
      </c>
    </row>
    <row r="186" s="13" customFormat="1">
      <c r="A186" s="13"/>
      <c r="B186" s="228"/>
      <c r="C186" s="229"/>
      <c r="D186" s="223" t="s">
        <v>132</v>
      </c>
      <c r="E186" s="230" t="s">
        <v>1</v>
      </c>
      <c r="F186" s="231" t="s">
        <v>232</v>
      </c>
      <c r="G186" s="229"/>
      <c r="H186" s="232">
        <v>5.25</v>
      </c>
      <c r="I186" s="229"/>
      <c r="J186" s="229"/>
      <c r="K186" s="229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132</v>
      </c>
      <c r="AU186" s="237" t="s">
        <v>85</v>
      </c>
      <c r="AV186" s="13" t="s">
        <v>85</v>
      </c>
      <c r="AW186" s="13" t="s">
        <v>29</v>
      </c>
      <c r="AX186" s="13" t="s">
        <v>83</v>
      </c>
      <c r="AY186" s="237" t="s">
        <v>120</v>
      </c>
    </row>
    <row r="187" s="2" customFormat="1" ht="24.15" customHeight="1">
      <c r="A187" s="32"/>
      <c r="B187" s="33"/>
      <c r="C187" s="210" t="s">
        <v>233</v>
      </c>
      <c r="D187" s="210" t="s">
        <v>122</v>
      </c>
      <c r="E187" s="211" t="s">
        <v>234</v>
      </c>
      <c r="F187" s="212" t="s">
        <v>235</v>
      </c>
      <c r="G187" s="213" t="s">
        <v>224</v>
      </c>
      <c r="H187" s="214">
        <v>18.800000000000001</v>
      </c>
      <c r="I187" s="215">
        <v>146</v>
      </c>
      <c r="J187" s="215">
        <f>ROUND(I187*H187,2)</f>
        <v>2744.8000000000002</v>
      </c>
      <c r="K187" s="216"/>
      <c r="L187" s="35"/>
      <c r="M187" s="217" t="s">
        <v>1</v>
      </c>
      <c r="N187" s="218" t="s">
        <v>40</v>
      </c>
      <c r="O187" s="219">
        <v>0.36099999999999999</v>
      </c>
      <c r="P187" s="219">
        <f>O187*H187</f>
        <v>6.7868000000000004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1" t="s">
        <v>126</v>
      </c>
      <c r="AT187" s="221" t="s">
        <v>122</v>
      </c>
      <c r="AU187" s="221" t="s">
        <v>85</v>
      </c>
      <c r="AY187" s="15" t="s">
        <v>120</v>
      </c>
      <c r="BE187" s="222">
        <f>IF(N187="základní",J187,0)</f>
        <v>2744.8000000000002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5" t="s">
        <v>83</v>
      </c>
      <c r="BK187" s="222">
        <f>ROUND(I187*H187,2)</f>
        <v>2744.8000000000002</v>
      </c>
      <c r="BL187" s="15" t="s">
        <v>126</v>
      </c>
      <c r="BM187" s="221" t="s">
        <v>236</v>
      </c>
    </row>
    <row r="188" s="2" customFormat="1">
      <c r="A188" s="32"/>
      <c r="B188" s="33"/>
      <c r="C188" s="34"/>
      <c r="D188" s="223" t="s">
        <v>128</v>
      </c>
      <c r="E188" s="34"/>
      <c r="F188" s="224" t="s">
        <v>237</v>
      </c>
      <c r="G188" s="34"/>
      <c r="H188" s="34"/>
      <c r="I188" s="34"/>
      <c r="J188" s="34"/>
      <c r="K188" s="34"/>
      <c r="L188" s="35"/>
      <c r="M188" s="225"/>
      <c r="N188" s="226"/>
      <c r="O188" s="84"/>
      <c r="P188" s="84"/>
      <c r="Q188" s="84"/>
      <c r="R188" s="84"/>
      <c r="S188" s="84"/>
      <c r="T188" s="85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128</v>
      </c>
      <c r="AU188" s="15" t="s">
        <v>85</v>
      </c>
    </row>
    <row r="189" s="2" customFormat="1">
      <c r="A189" s="32"/>
      <c r="B189" s="33"/>
      <c r="C189" s="34"/>
      <c r="D189" s="223" t="s">
        <v>130</v>
      </c>
      <c r="E189" s="34"/>
      <c r="F189" s="227" t="s">
        <v>227</v>
      </c>
      <c r="G189" s="34"/>
      <c r="H189" s="34"/>
      <c r="I189" s="34"/>
      <c r="J189" s="34"/>
      <c r="K189" s="34"/>
      <c r="L189" s="35"/>
      <c r="M189" s="225"/>
      <c r="N189" s="226"/>
      <c r="O189" s="84"/>
      <c r="P189" s="84"/>
      <c r="Q189" s="84"/>
      <c r="R189" s="84"/>
      <c r="S189" s="84"/>
      <c r="T189" s="85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130</v>
      </c>
      <c r="AU189" s="15" t="s">
        <v>85</v>
      </c>
    </row>
    <row r="190" s="2" customFormat="1" ht="14.4" customHeight="1">
      <c r="A190" s="32"/>
      <c r="B190" s="33"/>
      <c r="C190" s="238" t="s">
        <v>238</v>
      </c>
      <c r="D190" s="238" t="s">
        <v>195</v>
      </c>
      <c r="E190" s="239" t="s">
        <v>239</v>
      </c>
      <c r="F190" s="240" t="s">
        <v>240</v>
      </c>
      <c r="G190" s="241" t="s">
        <v>224</v>
      </c>
      <c r="H190" s="242">
        <v>19.739999999999998</v>
      </c>
      <c r="I190" s="243">
        <v>781</v>
      </c>
      <c r="J190" s="243">
        <f>ROUND(I190*H190,2)</f>
        <v>15416.940000000001</v>
      </c>
      <c r="K190" s="244"/>
      <c r="L190" s="245"/>
      <c r="M190" s="246" t="s">
        <v>1</v>
      </c>
      <c r="N190" s="247" t="s">
        <v>40</v>
      </c>
      <c r="O190" s="219">
        <v>0</v>
      </c>
      <c r="P190" s="219">
        <f>O190*H190</f>
        <v>0</v>
      </c>
      <c r="Q190" s="219">
        <v>0.0067400000000000003</v>
      </c>
      <c r="R190" s="219">
        <f>Q190*H190</f>
        <v>0.13304759999999999</v>
      </c>
      <c r="S190" s="219">
        <v>0</v>
      </c>
      <c r="T190" s="22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21" t="s">
        <v>173</v>
      </c>
      <c r="AT190" s="221" t="s">
        <v>195</v>
      </c>
      <c r="AU190" s="221" t="s">
        <v>85</v>
      </c>
      <c r="AY190" s="15" t="s">
        <v>120</v>
      </c>
      <c r="BE190" s="222">
        <f>IF(N190="základní",J190,0)</f>
        <v>15416.940000000001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5" t="s">
        <v>83</v>
      </c>
      <c r="BK190" s="222">
        <f>ROUND(I190*H190,2)</f>
        <v>15416.940000000001</v>
      </c>
      <c r="BL190" s="15" t="s">
        <v>126</v>
      </c>
      <c r="BM190" s="221" t="s">
        <v>241</v>
      </c>
    </row>
    <row r="191" s="2" customFormat="1">
      <c r="A191" s="32"/>
      <c r="B191" s="33"/>
      <c r="C191" s="34"/>
      <c r="D191" s="223" t="s">
        <v>128</v>
      </c>
      <c r="E191" s="34"/>
      <c r="F191" s="224" t="s">
        <v>240</v>
      </c>
      <c r="G191" s="34"/>
      <c r="H191" s="34"/>
      <c r="I191" s="34"/>
      <c r="J191" s="34"/>
      <c r="K191" s="34"/>
      <c r="L191" s="35"/>
      <c r="M191" s="225"/>
      <c r="N191" s="226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128</v>
      </c>
      <c r="AU191" s="15" t="s">
        <v>85</v>
      </c>
    </row>
    <row r="192" s="13" customFormat="1">
      <c r="A192" s="13"/>
      <c r="B192" s="228"/>
      <c r="C192" s="229"/>
      <c r="D192" s="223" t="s">
        <v>132</v>
      </c>
      <c r="E192" s="230" t="s">
        <v>1</v>
      </c>
      <c r="F192" s="231" t="s">
        <v>242</v>
      </c>
      <c r="G192" s="229"/>
      <c r="H192" s="232">
        <v>19.739999999999998</v>
      </c>
      <c r="I192" s="229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132</v>
      </c>
      <c r="AU192" s="237" t="s">
        <v>85</v>
      </c>
      <c r="AV192" s="13" t="s">
        <v>85</v>
      </c>
      <c r="AW192" s="13" t="s">
        <v>29</v>
      </c>
      <c r="AX192" s="13" t="s">
        <v>83</v>
      </c>
      <c r="AY192" s="237" t="s">
        <v>120</v>
      </c>
    </row>
    <row r="193" s="2" customFormat="1" ht="24.15" customHeight="1">
      <c r="A193" s="32"/>
      <c r="B193" s="33"/>
      <c r="C193" s="210" t="s">
        <v>243</v>
      </c>
      <c r="D193" s="210" t="s">
        <v>122</v>
      </c>
      <c r="E193" s="211" t="s">
        <v>244</v>
      </c>
      <c r="F193" s="212" t="s">
        <v>245</v>
      </c>
      <c r="G193" s="213" t="s">
        <v>224</v>
      </c>
      <c r="H193" s="214">
        <v>3.3999999999999999</v>
      </c>
      <c r="I193" s="215">
        <v>255</v>
      </c>
      <c r="J193" s="215">
        <f>ROUND(I193*H193,2)</f>
        <v>867</v>
      </c>
      <c r="K193" s="216"/>
      <c r="L193" s="35"/>
      <c r="M193" s="217" t="s">
        <v>1</v>
      </c>
      <c r="N193" s="218" t="s">
        <v>40</v>
      </c>
      <c r="O193" s="219">
        <v>0.47499999999999998</v>
      </c>
      <c r="P193" s="219">
        <f>O193*H193</f>
        <v>1.615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1" t="s">
        <v>126</v>
      </c>
      <c r="AT193" s="221" t="s">
        <v>122</v>
      </c>
      <c r="AU193" s="221" t="s">
        <v>85</v>
      </c>
      <c r="AY193" s="15" t="s">
        <v>120</v>
      </c>
      <c r="BE193" s="222">
        <f>IF(N193="základní",J193,0)</f>
        <v>867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5" t="s">
        <v>83</v>
      </c>
      <c r="BK193" s="222">
        <f>ROUND(I193*H193,2)</f>
        <v>867</v>
      </c>
      <c r="BL193" s="15" t="s">
        <v>126</v>
      </c>
      <c r="BM193" s="221" t="s">
        <v>246</v>
      </c>
    </row>
    <row r="194" s="2" customFormat="1">
      <c r="A194" s="32"/>
      <c r="B194" s="33"/>
      <c r="C194" s="34"/>
      <c r="D194" s="223" t="s">
        <v>128</v>
      </c>
      <c r="E194" s="34"/>
      <c r="F194" s="224" t="s">
        <v>247</v>
      </c>
      <c r="G194" s="34"/>
      <c r="H194" s="34"/>
      <c r="I194" s="34"/>
      <c r="J194" s="34"/>
      <c r="K194" s="34"/>
      <c r="L194" s="35"/>
      <c r="M194" s="225"/>
      <c r="N194" s="226"/>
      <c r="O194" s="84"/>
      <c r="P194" s="84"/>
      <c r="Q194" s="84"/>
      <c r="R194" s="84"/>
      <c r="S194" s="84"/>
      <c r="T194" s="85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128</v>
      </c>
      <c r="AU194" s="15" t="s">
        <v>85</v>
      </c>
    </row>
    <row r="195" s="2" customFormat="1">
      <c r="A195" s="32"/>
      <c r="B195" s="33"/>
      <c r="C195" s="34"/>
      <c r="D195" s="223" t="s">
        <v>130</v>
      </c>
      <c r="E195" s="34"/>
      <c r="F195" s="227" t="s">
        <v>227</v>
      </c>
      <c r="G195" s="34"/>
      <c r="H195" s="34"/>
      <c r="I195" s="34"/>
      <c r="J195" s="34"/>
      <c r="K195" s="34"/>
      <c r="L195" s="35"/>
      <c r="M195" s="225"/>
      <c r="N195" s="226"/>
      <c r="O195" s="84"/>
      <c r="P195" s="84"/>
      <c r="Q195" s="84"/>
      <c r="R195" s="84"/>
      <c r="S195" s="84"/>
      <c r="T195" s="85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130</v>
      </c>
      <c r="AU195" s="15" t="s">
        <v>85</v>
      </c>
    </row>
    <row r="196" s="2" customFormat="1" ht="24.15" customHeight="1">
      <c r="A196" s="32"/>
      <c r="B196" s="33"/>
      <c r="C196" s="238" t="s">
        <v>248</v>
      </c>
      <c r="D196" s="238" t="s">
        <v>195</v>
      </c>
      <c r="E196" s="239" t="s">
        <v>249</v>
      </c>
      <c r="F196" s="240" t="s">
        <v>250</v>
      </c>
      <c r="G196" s="241" t="s">
        <v>224</v>
      </c>
      <c r="H196" s="242">
        <v>3.5699999999999998</v>
      </c>
      <c r="I196" s="243">
        <v>1850</v>
      </c>
      <c r="J196" s="243">
        <f>ROUND(I196*H196,2)</f>
        <v>6604.5</v>
      </c>
      <c r="K196" s="244"/>
      <c r="L196" s="245"/>
      <c r="M196" s="246" t="s">
        <v>1</v>
      </c>
      <c r="N196" s="247" t="s">
        <v>40</v>
      </c>
      <c r="O196" s="219">
        <v>0</v>
      </c>
      <c r="P196" s="219">
        <f>O196*H196</f>
        <v>0</v>
      </c>
      <c r="Q196" s="219">
        <v>0.016330000000000001</v>
      </c>
      <c r="R196" s="219">
        <f>Q196*H196</f>
        <v>0.058298099999999999</v>
      </c>
      <c r="S196" s="219">
        <v>0</v>
      </c>
      <c r="T196" s="22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21" t="s">
        <v>173</v>
      </c>
      <c r="AT196" s="221" t="s">
        <v>195</v>
      </c>
      <c r="AU196" s="221" t="s">
        <v>85</v>
      </c>
      <c r="AY196" s="15" t="s">
        <v>120</v>
      </c>
      <c r="BE196" s="222">
        <f>IF(N196="základní",J196,0)</f>
        <v>6604.5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5" t="s">
        <v>83</v>
      </c>
      <c r="BK196" s="222">
        <f>ROUND(I196*H196,2)</f>
        <v>6604.5</v>
      </c>
      <c r="BL196" s="15" t="s">
        <v>126</v>
      </c>
      <c r="BM196" s="221" t="s">
        <v>251</v>
      </c>
    </row>
    <row r="197" s="2" customFormat="1">
      <c r="A197" s="32"/>
      <c r="B197" s="33"/>
      <c r="C197" s="34"/>
      <c r="D197" s="223" t="s">
        <v>128</v>
      </c>
      <c r="E197" s="34"/>
      <c r="F197" s="224" t="s">
        <v>250</v>
      </c>
      <c r="G197" s="34"/>
      <c r="H197" s="34"/>
      <c r="I197" s="34"/>
      <c r="J197" s="34"/>
      <c r="K197" s="34"/>
      <c r="L197" s="35"/>
      <c r="M197" s="225"/>
      <c r="N197" s="226"/>
      <c r="O197" s="84"/>
      <c r="P197" s="84"/>
      <c r="Q197" s="84"/>
      <c r="R197" s="84"/>
      <c r="S197" s="84"/>
      <c r="T197" s="85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128</v>
      </c>
      <c r="AU197" s="15" t="s">
        <v>85</v>
      </c>
    </row>
    <row r="198" s="13" customFormat="1">
      <c r="A198" s="13"/>
      <c r="B198" s="228"/>
      <c r="C198" s="229"/>
      <c r="D198" s="223" t="s">
        <v>132</v>
      </c>
      <c r="E198" s="230" t="s">
        <v>1</v>
      </c>
      <c r="F198" s="231" t="s">
        <v>252</v>
      </c>
      <c r="G198" s="229"/>
      <c r="H198" s="232">
        <v>3.5699999999999998</v>
      </c>
      <c r="I198" s="229"/>
      <c r="J198" s="229"/>
      <c r="K198" s="229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132</v>
      </c>
      <c r="AU198" s="237" t="s">
        <v>85</v>
      </c>
      <c r="AV198" s="13" t="s">
        <v>85</v>
      </c>
      <c r="AW198" s="13" t="s">
        <v>29</v>
      </c>
      <c r="AX198" s="13" t="s">
        <v>83</v>
      </c>
      <c r="AY198" s="237" t="s">
        <v>120</v>
      </c>
    </row>
    <row r="199" s="2" customFormat="1" ht="24.15" customHeight="1">
      <c r="A199" s="32"/>
      <c r="B199" s="33"/>
      <c r="C199" s="210" t="s">
        <v>7</v>
      </c>
      <c r="D199" s="210" t="s">
        <v>122</v>
      </c>
      <c r="E199" s="211" t="s">
        <v>253</v>
      </c>
      <c r="F199" s="212" t="s">
        <v>254</v>
      </c>
      <c r="G199" s="213" t="s">
        <v>255</v>
      </c>
      <c r="H199" s="214">
        <v>3</v>
      </c>
      <c r="I199" s="215">
        <v>226</v>
      </c>
      <c r="J199" s="215">
        <f>ROUND(I199*H199,2)</f>
        <v>678</v>
      </c>
      <c r="K199" s="216"/>
      <c r="L199" s="35"/>
      <c r="M199" s="217" t="s">
        <v>1</v>
      </c>
      <c r="N199" s="218" t="s">
        <v>40</v>
      </c>
      <c r="O199" s="219">
        <v>0.52000000000000002</v>
      </c>
      <c r="P199" s="219">
        <f>O199*H199</f>
        <v>1.5600000000000001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21" t="s">
        <v>126</v>
      </c>
      <c r="AT199" s="221" t="s">
        <v>122</v>
      </c>
      <c r="AU199" s="221" t="s">
        <v>85</v>
      </c>
      <c r="AY199" s="15" t="s">
        <v>120</v>
      </c>
      <c r="BE199" s="222">
        <f>IF(N199="základní",J199,0)</f>
        <v>678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5" t="s">
        <v>83</v>
      </c>
      <c r="BK199" s="222">
        <f>ROUND(I199*H199,2)</f>
        <v>678</v>
      </c>
      <c r="BL199" s="15" t="s">
        <v>126</v>
      </c>
      <c r="BM199" s="221" t="s">
        <v>256</v>
      </c>
    </row>
    <row r="200" s="2" customFormat="1">
      <c r="A200" s="32"/>
      <c r="B200" s="33"/>
      <c r="C200" s="34"/>
      <c r="D200" s="223" t="s">
        <v>128</v>
      </c>
      <c r="E200" s="34"/>
      <c r="F200" s="224" t="s">
        <v>257</v>
      </c>
      <c r="G200" s="34"/>
      <c r="H200" s="34"/>
      <c r="I200" s="34"/>
      <c r="J200" s="34"/>
      <c r="K200" s="34"/>
      <c r="L200" s="35"/>
      <c r="M200" s="225"/>
      <c r="N200" s="226"/>
      <c r="O200" s="84"/>
      <c r="P200" s="84"/>
      <c r="Q200" s="84"/>
      <c r="R200" s="84"/>
      <c r="S200" s="84"/>
      <c r="T200" s="85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128</v>
      </c>
      <c r="AU200" s="15" t="s">
        <v>85</v>
      </c>
    </row>
    <row r="201" s="2" customFormat="1">
      <c r="A201" s="32"/>
      <c r="B201" s="33"/>
      <c r="C201" s="34"/>
      <c r="D201" s="223" t="s">
        <v>130</v>
      </c>
      <c r="E201" s="34"/>
      <c r="F201" s="227" t="s">
        <v>258</v>
      </c>
      <c r="G201" s="34"/>
      <c r="H201" s="34"/>
      <c r="I201" s="34"/>
      <c r="J201" s="34"/>
      <c r="K201" s="34"/>
      <c r="L201" s="35"/>
      <c r="M201" s="225"/>
      <c r="N201" s="226"/>
      <c r="O201" s="84"/>
      <c r="P201" s="84"/>
      <c r="Q201" s="84"/>
      <c r="R201" s="84"/>
      <c r="S201" s="84"/>
      <c r="T201" s="85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130</v>
      </c>
      <c r="AU201" s="15" t="s">
        <v>85</v>
      </c>
    </row>
    <row r="202" s="2" customFormat="1" ht="14.4" customHeight="1">
      <c r="A202" s="32"/>
      <c r="B202" s="33"/>
      <c r="C202" s="238" t="s">
        <v>259</v>
      </c>
      <c r="D202" s="238" t="s">
        <v>195</v>
      </c>
      <c r="E202" s="239" t="s">
        <v>260</v>
      </c>
      <c r="F202" s="240" t="s">
        <v>261</v>
      </c>
      <c r="G202" s="241" t="s">
        <v>255</v>
      </c>
      <c r="H202" s="242">
        <v>3</v>
      </c>
      <c r="I202" s="243">
        <v>444</v>
      </c>
      <c r="J202" s="243">
        <f>ROUND(I202*H202,2)</f>
        <v>1332</v>
      </c>
      <c r="K202" s="244"/>
      <c r="L202" s="245"/>
      <c r="M202" s="246" t="s">
        <v>1</v>
      </c>
      <c r="N202" s="247" t="s">
        <v>40</v>
      </c>
      <c r="O202" s="219">
        <v>0</v>
      </c>
      <c r="P202" s="219">
        <f>O202*H202</f>
        <v>0</v>
      </c>
      <c r="Q202" s="219">
        <v>0.00025999999999999998</v>
      </c>
      <c r="R202" s="219">
        <f>Q202*H202</f>
        <v>0.00077999999999999988</v>
      </c>
      <c r="S202" s="219">
        <v>0</v>
      </c>
      <c r="T202" s="22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1" t="s">
        <v>173</v>
      </c>
      <c r="AT202" s="221" t="s">
        <v>195</v>
      </c>
      <c r="AU202" s="221" t="s">
        <v>85</v>
      </c>
      <c r="AY202" s="15" t="s">
        <v>120</v>
      </c>
      <c r="BE202" s="222">
        <f>IF(N202="základní",J202,0)</f>
        <v>1332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5" t="s">
        <v>83</v>
      </c>
      <c r="BK202" s="222">
        <f>ROUND(I202*H202,2)</f>
        <v>1332</v>
      </c>
      <c r="BL202" s="15" t="s">
        <v>126</v>
      </c>
      <c r="BM202" s="221" t="s">
        <v>262</v>
      </c>
    </row>
    <row r="203" s="2" customFormat="1">
      <c r="A203" s="32"/>
      <c r="B203" s="33"/>
      <c r="C203" s="34"/>
      <c r="D203" s="223" t="s">
        <v>128</v>
      </c>
      <c r="E203" s="34"/>
      <c r="F203" s="224" t="s">
        <v>261</v>
      </c>
      <c r="G203" s="34"/>
      <c r="H203" s="34"/>
      <c r="I203" s="34"/>
      <c r="J203" s="34"/>
      <c r="K203" s="34"/>
      <c r="L203" s="35"/>
      <c r="M203" s="225"/>
      <c r="N203" s="226"/>
      <c r="O203" s="84"/>
      <c r="P203" s="84"/>
      <c r="Q203" s="84"/>
      <c r="R203" s="84"/>
      <c r="S203" s="84"/>
      <c r="T203" s="85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128</v>
      </c>
      <c r="AU203" s="15" t="s">
        <v>85</v>
      </c>
    </row>
    <row r="204" s="2" customFormat="1" ht="24.15" customHeight="1">
      <c r="A204" s="32"/>
      <c r="B204" s="33"/>
      <c r="C204" s="210" t="s">
        <v>263</v>
      </c>
      <c r="D204" s="210" t="s">
        <v>122</v>
      </c>
      <c r="E204" s="211" t="s">
        <v>264</v>
      </c>
      <c r="F204" s="212" t="s">
        <v>265</v>
      </c>
      <c r="G204" s="213" t="s">
        <v>255</v>
      </c>
      <c r="H204" s="214">
        <v>1</v>
      </c>
      <c r="I204" s="215">
        <v>390</v>
      </c>
      <c r="J204" s="215">
        <f>ROUND(I204*H204,2)</f>
        <v>390</v>
      </c>
      <c r="K204" s="216"/>
      <c r="L204" s="35"/>
      <c r="M204" s="217" t="s">
        <v>1</v>
      </c>
      <c r="N204" s="218" t="s">
        <v>40</v>
      </c>
      <c r="O204" s="219">
        <v>0.90400000000000003</v>
      </c>
      <c r="P204" s="219">
        <f>O204*H204</f>
        <v>0.90400000000000003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21" t="s">
        <v>126</v>
      </c>
      <c r="AT204" s="221" t="s">
        <v>122</v>
      </c>
      <c r="AU204" s="221" t="s">
        <v>85</v>
      </c>
      <c r="AY204" s="15" t="s">
        <v>120</v>
      </c>
      <c r="BE204" s="222">
        <f>IF(N204="základní",J204,0)</f>
        <v>390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5" t="s">
        <v>83</v>
      </c>
      <c r="BK204" s="222">
        <f>ROUND(I204*H204,2)</f>
        <v>390</v>
      </c>
      <c r="BL204" s="15" t="s">
        <v>126</v>
      </c>
      <c r="BM204" s="221" t="s">
        <v>266</v>
      </c>
    </row>
    <row r="205" s="2" customFormat="1">
      <c r="A205" s="32"/>
      <c r="B205" s="33"/>
      <c r="C205" s="34"/>
      <c r="D205" s="223" t="s">
        <v>128</v>
      </c>
      <c r="E205" s="34"/>
      <c r="F205" s="224" t="s">
        <v>267</v>
      </c>
      <c r="G205" s="34"/>
      <c r="H205" s="34"/>
      <c r="I205" s="34"/>
      <c r="J205" s="34"/>
      <c r="K205" s="34"/>
      <c r="L205" s="35"/>
      <c r="M205" s="225"/>
      <c r="N205" s="226"/>
      <c r="O205" s="84"/>
      <c r="P205" s="84"/>
      <c r="Q205" s="84"/>
      <c r="R205" s="84"/>
      <c r="S205" s="84"/>
      <c r="T205" s="85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128</v>
      </c>
      <c r="AU205" s="15" t="s">
        <v>85</v>
      </c>
    </row>
    <row r="206" s="2" customFormat="1">
      <c r="A206" s="32"/>
      <c r="B206" s="33"/>
      <c r="C206" s="34"/>
      <c r="D206" s="223" t="s">
        <v>130</v>
      </c>
      <c r="E206" s="34"/>
      <c r="F206" s="227" t="s">
        <v>258</v>
      </c>
      <c r="G206" s="34"/>
      <c r="H206" s="34"/>
      <c r="I206" s="34"/>
      <c r="J206" s="34"/>
      <c r="K206" s="34"/>
      <c r="L206" s="35"/>
      <c r="M206" s="225"/>
      <c r="N206" s="226"/>
      <c r="O206" s="84"/>
      <c r="P206" s="84"/>
      <c r="Q206" s="84"/>
      <c r="R206" s="84"/>
      <c r="S206" s="84"/>
      <c r="T206" s="85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130</v>
      </c>
      <c r="AU206" s="15" t="s">
        <v>85</v>
      </c>
    </row>
    <row r="207" s="2" customFormat="1" ht="14.4" customHeight="1">
      <c r="A207" s="32"/>
      <c r="B207" s="33"/>
      <c r="C207" s="238" t="s">
        <v>268</v>
      </c>
      <c r="D207" s="238" t="s">
        <v>195</v>
      </c>
      <c r="E207" s="239" t="s">
        <v>269</v>
      </c>
      <c r="F207" s="240" t="s">
        <v>270</v>
      </c>
      <c r="G207" s="241" t="s">
        <v>255</v>
      </c>
      <c r="H207" s="242">
        <v>12</v>
      </c>
      <c r="I207" s="243">
        <v>565</v>
      </c>
      <c r="J207" s="243">
        <f>ROUND(I207*H207,2)</f>
        <v>6780</v>
      </c>
      <c r="K207" s="244"/>
      <c r="L207" s="245"/>
      <c r="M207" s="246" t="s">
        <v>1</v>
      </c>
      <c r="N207" s="247" t="s">
        <v>40</v>
      </c>
      <c r="O207" s="219">
        <v>0</v>
      </c>
      <c r="P207" s="219">
        <f>O207*H207</f>
        <v>0</v>
      </c>
      <c r="Q207" s="219">
        <v>0.00081999999999999998</v>
      </c>
      <c r="R207" s="219">
        <f>Q207*H207</f>
        <v>0.0098399999999999998</v>
      </c>
      <c r="S207" s="219">
        <v>0</v>
      </c>
      <c r="T207" s="220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21" t="s">
        <v>173</v>
      </c>
      <c r="AT207" s="221" t="s">
        <v>195</v>
      </c>
      <c r="AU207" s="221" t="s">
        <v>85</v>
      </c>
      <c r="AY207" s="15" t="s">
        <v>120</v>
      </c>
      <c r="BE207" s="222">
        <f>IF(N207="základní",J207,0)</f>
        <v>6780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5" t="s">
        <v>83</v>
      </c>
      <c r="BK207" s="222">
        <f>ROUND(I207*H207,2)</f>
        <v>6780</v>
      </c>
      <c r="BL207" s="15" t="s">
        <v>126</v>
      </c>
      <c r="BM207" s="221" t="s">
        <v>271</v>
      </c>
    </row>
    <row r="208" s="2" customFormat="1">
      <c r="A208" s="32"/>
      <c r="B208" s="33"/>
      <c r="C208" s="34"/>
      <c r="D208" s="223" t="s">
        <v>128</v>
      </c>
      <c r="E208" s="34"/>
      <c r="F208" s="224" t="s">
        <v>270</v>
      </c>
      <c r="G208" s="34"/>
      <c r="H208" s="34"/>
      <c r="I208" s="34"/>
      <c r="J208" s="34"/>
      <c r="K208" s="34"/>
      <c r="L208" s="35"/>
      <c r="M208" s="225"/>
      <c r="N208" s="226"/>
      <c r="O208" s="84"/>
      <c r="P208" s="84"/>
      <c r="Q208" s="84"/>
      <c r="R208" s="84"/>
      <c r="S208" s="84"/>
      <c r="T208" s="85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128</v>
      </c>
      <c r="AU208" s="15" t="s">
        <v>85</v>
      </c>
    </row>
    <row r="209" s="2" customFormat="1" ht="24.15" customHeight="1">
      <c r="A209" s="32"/>
      <c r="B209" s="33"/>
      <c r="C209" s="210" t="s">
        <v>272</v>
      </c>
      <c r="D209" s="210" t="s">
        <v>122</v>
      </c>
      <c r="E209" s="211" t="s">
        <v>273</v>
      </c>
      <c r="F209" s="212" t="s">
        <v>274</v>
      </c>
      <c r="G209" s="213" t="s">
        <v>255</v>
      </c>
      <c r="H209" s="214">
        <v>11</v>
      </c>
      <c r="I209" s="215">
        <v>368</v>
      </c>
      <c r="J209" s="215">
        <f>ROUND(I209*H209,2)</f>
        <v>4048</v>
      </c>
      <c r="K209" s="216"/>
      <c r="L209" s="35"/>
      <c r="M209" s="217" t="s">
        <v>1</v>
      </c>
      <c r="N209" s="218" t="s">
        <v>40</v>
      </c>
      <c r="O209" s="219">
        <v>0.83199999999999996</v>
      </c>
      <c r="P209" s="219">
        <f>O209*H209</f>
        <v>9.1519999999999992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1" t="s">
        <v>126</v>
      </c>
      <c r="AT209" s="221" t="s">
        <v>122</v>
      </c>
      <c r="AU209" s="221" t="s">
        <v>85</v>
      </c>
      <c r="AY209" s="15" t="s">
        <v>120</v>
      </c>
      <c r="BE209" s="222">
        <f>IF(N209="základní",J209,0)</f>
        <v>4048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5" t="s">
        <v>83</v>
      </c>
      <c r="BK209" s="222">
        <f>ROUND(I209*H209,2)</f>
        <v>4048</v>
      </c>
      <c r="BL209" s="15" t="s">
        <v>126</v>
      </c>
      <c r="BM209" s="221" t="s">
        <v>275</v>
      </c>
    </row>
    <row r="210" s="2" customFormat="1">
      <c r="A210" s="32"/>
      <c r="B210" s="33"/>
      <c r="C210" s="34"/>
      <c r="D210" s="223" t="s">
        <v>128</v>
      </c>
      <c r="E210" s="34"/>
      <c r="F210" s="224" t="s">
        <v>276</v>
      </c>
      <c r="G210" s="34"/>
      <c r="H210" s="34"/>
      <c r="I210" s="34"/>
      <c r="J210" s="34"/>
      <c r="K210" s="34"/>
      <c r="L210" s="35"/>
      <c r="M210" s="225"/>
      <c r="N210" s="226"/>
      <c r="O210" s="84"/>
      <c r="P210" s="84"/>
      <c r="Q210" s="84"/>
      <c r="R210" s="84"/>
      <c r="S210" s="84"/>
      <c r="T210" s="85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128</v>
      </c>
      <c r="AU210" s="15" t="s">
        <v>85</v>
      </c>
    </row>
    <row r="211" s="2" customFormat="1">
      <c r="A211" s="32"/>
      <c r="B211" s="33"/>
      <c r="C211" s="34"/>
      <c r="D211" s="223" t="s">
        <v>130</v>
      </c>
      <c r="E211" s="34"/>
      <c r="F211" s="227" t="s">
        <v>258</v>
      </c>
      <c r="G211" s="34"/>
      <c r="H211" s="34"/>
      <c r="I211" s="34"/>
      <c r="J211" s="34"/>
      <c r="K211" s="34"/>
      <c r="L211" s="35"/>
      <c r="M211" s="225"/>
      <c r="N211" s="226"/>
      <c r="O211" s="84"/>
      <c r="P211" s="84"/>
      <c r="Q211" s="84"/>
      <c r="R211" s="84"/>
      <c r="S211" s="84"/>
      <c r="T211" s="85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130</v>
      </c>
      <c r="AU211" s="15" t="s">
        <v>85</v>
      </c>
    </row>
    <row r="212" s="2" customFormat="1" ht="14.4" customHeight="1">
      <c r="A212" s="32"/>
      <c r="B212" s="33"/>
      <c r="C212" s="238" t="s">
        <v>277</v>
      </c>
      <c r="D212" s="238" t="s">
        <v>195</v>
      </c>
      <c r="E212" s="239" t="s">
        <v>278</v>
      </c>
      <c r="F212" s="240" t="s">
        <v>279</v>
      </c>
      <c r="G212" s="241" t="s">
        <v>255</v>
      </c>
      <c r="H212" s="242">
        <v>11</v>
      </c>
      <c r="I212" s="243">
        <v>3180</v>
      </c>
      <c r="J212" s="243">
        <f>ROUND(I212*H212,2)</f>
        <v>34980</v>
      </c>
      <c r="K212" s="244"/>
      <c r="L212" s="245"/>
      <c r="M212" s="246" t="s">
        <v>1</v>
      </c>
      <c r="N212" s="247" t="s">
        <v>40</v>
      </c>
      <c r="O212" s="219">
        <v>0</v>
      </c>
      <c r="P212" s="219">
        <f>O212*H212</f>
        <v>0</v>
      </c>
      <c r="Q212" s="219">
        <v>0.0038</v>
      </c>
      <c r="R212" s="219">
        <f>Q212*H212</f>
        <v>0.041799999999999997</v>
      </c>
      <c r="S212" s="219">
        <v>0</v>
      </c>
      <c r="T212" s="22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21" t="s">
        <v>173</v>
      </c>
      <c r="AT212" s="221" t="s">
        <v>195</v>
      </c>
      <c r="AU212" s="221" t="s">
        <v>85</v>
      </c>
      <c r="AY212" s="15" t="s">
        <v>120</v>
      </c>
      <c r="BE212" s="222">
        <f>IF(N212="základní",J212,0)</f>
        <v>34980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5" t="s">
        <v>83</v>
      </c>
      <c r="BK212" s="222">
        <f>ROUND(I212*H212,2)</f>
        <v>34980</v>
      </c>
      <c r="BL212" s="15" t="s">
        <v>126</v>
      </c>
      <c r="BM212" s="221" t="s">
        <v>280</v>
      </c>
    </row>
    <row r="213" s="2" customFormat="1">
      <c r="A213" s="32"/>
      <c r="B213" s="33"/>
      <c r="C213" s="34"/>
      <c r="D213" s="223" t="s">
        <v>128</v>
      </c>
      <c r="E213" s="34"/>
      <c r="F213" s="224" t="s">
        <v>279</v>
      </c>
      <c r="G213" s="34"/>
      <c r="H213" s="34"/>
      <c r="I213" s="34"/>
      <c r="J213" s="34"/>
      <c r="K213" s="34"/>
      <c r="L213" s="35"/>
      <c r="M213" s="225"/>
      <c r="N213" s="226"/>
      <c r="O213" s="84"/>
      <c r="P213" s="84"/>
      <c r="Q213" s="84"/>
      <c r="R213" s="84"/>
      <c r="S213" s="84"/>
      <c r="T213" s="85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128</v>
      </c>
      <c r="AU213" s="15" t="s">
        <v>85</v>
      </c>
    </row>
    <row r="214" s="2" customFormat="1" ht="14.4" customHeight="1">
      <c r="A214" s="32"/>
      <c r="B214" s="33"/>
      <c r="C214" s="210" t="s">
        <v>281</v>
      </c>
      <c r="D214" s="210" t="s">
        <v>122</v>
      </c>
      <c r="E214" s="211" t="s">
        <v>282</v>
      </c>
      <c r="F214" s="212" t="s">
        <v>283</v>
      </c>
      <c r="G214" s="213" t="s">
        <v>255</v>
      </c>
      <c r="H214" s="214">
        <v>1</v>
      </c>
      <c r="I214" s="215">
        <v>710</v>
      </c>
      <c r="J214" s="215">
        <f>ROUND(I214*H214,2)</f>
        <v>710</v>
      </c>
      <c r="K214" s="216"/>
      <c r="L214" s="35"/>
      <c r="M214" s="217" t="s">
        <v>1</v>
      </c>
      <c r="N214" s="218" t="s">
        <v>40</v>
      </c>
      <c r="O214" s="219">
        <v>1.278</v>
      </c>
      <c r="P214" s="219">
        <f>O214*H214</f>
        <v>1.278</v>
      </c>
      <c r="Q214" s="219">
        <v>0.00072000000000000005</v>
      </c>
      <c r="R214" s="219">
        <f>Q214*H214</f>
        <v>0.00072000000000000005</v>
      </c>
      <c r="S214" s="219">
        <v>0</v>
      </c>
      <c r="T214" s="22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1" t="s">
        <v>126</v>
      </c>
      <c r="AT214" s="221" t="s">
        <v>122</v>
      </c>
      <c r="AU214" s="221" t="s">
        <v>85</v>
      </c>
      <c r="AY214" s="15" t="s">
        <v>120</v>
      </c>
      <c r="BE214" s="222">
        <f>IF(N214="základní",J214,0)</f>
        <v>710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5" t="s">
        <v>83</v>
      </c>
      <c r="BK214" s="222">
        <f>ROUND(I214*H214,2)</f>
        <v>710</v>
      </c>
      <c r="BL214" s="15" t="s">
        <v>126</v>
      </c>
      <c r="BM214" s="221" t="s">
        <v>284</v>
      </c>
    </row>
    <row r="215" s="2" customFormat="1">
      <c r="A215" s="32"/>
      <c r="B215" s="33"/>
      <c r="C215" s="34"/>
      <c r="D215" s="223" t="s">
        <v>128</v>
      </c>
      <c r="E215" s="34"/>
      <c r="F215" s="224" t="s">
        <v>285</v>
      </c>
      <c r="G215" s="34"/>
      <c r="H215" s="34"/>
      <c r="I215" s="34"/>
      <c r="J215" s="34"/>
      <c r="K215" s="34"/>
      <c r="L215" s="35"/>
      <c r="M215" s="225"/>
      <c r="N215" s="226"/>
      <c r="O215" s="84"/>
      <c r="P215" s="84"/>
      <c r="Q215" s="84"/>
      <c r="R215" s="84"/>
      <c r="S215" s="84"/>
      <c r="T215" s="85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128</v>
      </c>
      <c r="AU215" s="15" t="s">
        <v>85</v>
      </c>
    </row>
    <row r="216" s="2" customFormat="1">
      <c r="A216" s="32"/>
      <c r="B216" s="33"/>
      <c r="C216" s="34"/>
      <c r="D216" s="223" t="s">
        <v>130</v>
      </c>
      <c r="E216" s="34"/>
      <c r="F216" s="227" t="s">
        <v>286</v>
      </c>
      <c r="G216" s="34"/>
      <c r="H216" s="34"/>
      <c r="I216" s="34"/>
      <c r="J216" s="34"/>
      <c r="K216" s="34"/>
      <c r="L216" s="35"/>
      <c r="M216" s="225"/>
      <c r="N216" s="226"/>
      <c r="O216" s="84"/>
      <c r="P216" s="84"/>
      <c r="Q216" s="84"/>
      <c r="R216" s="84"/>
      <c r="S216" s="84"/>
      <c r="T216" s="85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130</v>
      </c>
      <c r="AU216" s="15" t="s">
        <v>85</v>
      </c>
    </row>
    <row r="217" s="2" customFormat="1" ht="24.15" customHeight="1">
      <c r="A217" s="32"/>
      <c r="B217" s="33"/>
      <c r="C217" s="238" t="s">
        <v>287</v>
      </c>
      <c r="D217" s="238" t="s">
        <v>195</v>
      </c>
      <c r="E217" s="239" t="s">
        <v>288</v>
      </c>
      <c r="F217" s="240" t="s">
        <v>289</v>
      </c>
      <c r="G217" s="241" t="s">
        <v>255</v>
      </c>
      <c r="H217" s="242">
        <v>1</v>
      </c>
      <c r="I217" s="243">
        <v>5220</v>
      </c>
      <c r="J217" s="243">
        <f>ROUND(I217*H217,2)</f>
        <v>5220</v>
      </c>
      <c r="K217" s="244"/>
      <c r="L217" s="245"/>
      <c r="M217" s="246" t="s">
        <v>1</v>
      </c>
      <c r="N217" s="247" t="s">
        <v>40</v>
      </c>
      <c r="O217" s="219">
        <v>0</v>
      </c>
      <c r="P217" s="219">
        <f>O217*H217</f>
        <v>0</v>
      </c>
      <c r="Q217" s="219">
        <v>0.012</v>
      </c>
      <c r="R217" s="219">
        <f>Q217*H217</f>
        <v>0.012</v>
      </c>
      <c r="S217" s="219">
        <v>0</v>
      </c>
      <c r="T217" s="22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1" t="s">
        <v>173</v>
      </c>
      <c r="AT217" s="221" t="s">
        <v>195</v>
      </c>
      <c r="AU217" s="221" t="s">
        <v>85</v>
      </c>
      <c r="AY217" s="15" t="s">
        <v>120</v>
      </c>
      <c r="BE217" s="222">
        <f>IF(N217="základní",J217,0)</f>
        <v>5220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5" t="s">
        <v>83</v>
      </c>
      <c r="BK217" s="222">
        <f>ROUND(I217*H217,2)</f>
        <v>5220</v>
      </c>
      <c r="BL217" s="15" t="s">
        <v>126</v>
      </c>
      <c r="BM217" s="221" t="s">
        <v>290</v>
      </c>
    </row>
    <row r="218" s="2" customFormat="1">
      <c r="A218" s="32"/>
      <c r="B218" s="33"/>
      <c r="C218" s="34"/>
      <c r="D218" s="223" t="s">
        <v>128</v>
      </c>
      <c r="E218" s="34"/>
      <c r="F218" s="224" t="s">
        <v>289</v>
      </c>
      <c r="G218" s="34"/>
      <c r="H218" s="34"/>
      <c r="I218" s="34"/>
      <c r="J218" s="34"/>
      <c r="K218" s="34"/>
      <c r="L218" s="35"/>
      <c r="M218" s="225"/>
      <c r="N218" s="226"/>
      <c r="O218" s="84"/>
      <c r="P218" s="84"/>
      <c r="Q218" s="84"/>
      <c r="R218" s="84"/>
      <c r="S218" s="84"/>
      <c r="T218" s="85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128</v>
      </c>
      <c r="AU218" s="15" t="s">
        <v>85</v>
      </c>
    </row>
    <row r="219" s="2" customFormat="1" ht="14.4" customHeight="1">
      <c r="A219" s="32"/>
      <c r="B219" s="33"/>
      <c r="C219" s="210" t="s">
        <v>291</v>
      </c>
      <c r="D219" s="210" t="s">
        <v>122</v>
      </c>
      <c r="E219" s="211" t="s">
        <v>292</v>
      </c>
      <c r="F219" s="212" t="s">
        <v>293</v>
      </c>
      <c r="G219" s="213" t="s">
        <v>255</v>
      </c>
      <c r="H219" s="214">
        <v>1</v>
      </c>
      <c r="I219" s="215">
        <v>147</v>
      </c>
      <c r="J219" s="215">
        <f>ROUND(I219*H219,2)</f>
        <v>147</v>
      </c>
      <c r="K219" s="216"/>
      <c r="L219" s="35"/>
      <c r="M219" s="217" t="s">
        <v>1</v>
      </c>
      <c r="N219" s="218" t="s">
        <v>40</v>
      </c>
      <c r="O219" s="219">
        <v>0.44600000000000001</v>
      </c>
      <c r="P219" s="219">
        <f>O219*H219</f>
        <v>0.44600000000000001</v>
      </c>
      <c r="Q219" s="219">
        <v>0.00020000000000000001</v>
      </c>
      <c r="R219" s="219">
        <f>Q219*H219</f>
        <v>0.00020000000000000001</v>
      </c>
      <c r="S219" s="219">
        <v>0</v>
      </c>
      <c r="T219" s="220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1" t="s">
        <v>126</v>
      </c>
      <c r="AT219" s="221" t="s">
        <v>122</v>
      </c>
      <c r="AU219" s="221" t="s">
        <v>85</v>
      </c>
      <c r="AY219" s="15" t="s">
        <v>120</v>
      </c>
      <c r="BE219" s="222">
        <f>IF(N219="základní",J219,0)</f>
        <v>147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5" t="s">
        <v>83</v>
      </c>
      <c r="BK219" s="222">
        <f>ROUND(I219*H219,2)</f>
        <v>147</v>
      </c>
      <c r="BL219" s="15" t="s">
        <v>126</v>
      </c>
      <c r="BM219" s="221" t="s">
        <v>294</v>
      </c>
    </row>
    <row r="220" s="2" customFormat="1">
      <c r="A220" s="32"/>
      <c r="B220" s="33"/>
      <c r="C220" s="34"/>
      <c r="D220" s="223" t="s">
        <v>128</v>
      </c>
      <c r="E220" s="34"/>
      <c r="F220" s="224" t="s">
        <v>295</v>
      </c>
      <c r="G220" s="34"/>
      <c r="H220" s="34"/>
      <c r="I220" s="34"/>
      <c r="J220" s="34"/>
      <c r="K220" s="34"/>
      <c r="L220" s="35"/>
      <c r="M220" s="225"/>
      <c r="N220" s="226"/>
      <c r="O220" s="84"/>
      <c r="P220" s="84"/>
      <c r="Q220" s="84"/>
      <c r="R220" s="84"/>
      <c r="S220" s="84"/>
      <c r="T220" s="85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128</v>
      </c>
      <c r="AU220" s="15" t="s">
        <v>85</v>
      </c>
    </row>
    <row r="221" s="2" customFormat="1">
      <c r="A221" s="32"/>
      <c r="B221" s="33"/>
      <c r="C221" s="34"/>
      <c r="D221" s="223" t="s">
        <v>130</v>
      </c>
      <c r="E221" s="34"/>
      <c r="F221" s="227" t="s">
        <v>286</v>
      </c>
      <c r="G221" s="34"/>
      <c r="H221" s="34"/>
      <c r="I221" s="34"/>
      <c r="J221" s="34"/>
      <c r="K221" s="34"/>
      <c r="L221" s="35"/>
      <c r="M221" s="225"/>
      <c r="N221" s="226"/>
      <c r="O221" s="84"/>
      <c r="P221" s="84"/>
      <c r="Q221" s="84"/>
      <c r="R221" s="84"/>
      <c r="S221" s="84"/>
      <c r="T221" s="85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130</v>
      </c>
      <c r="AU221" s="15" t="s">
        <v>85</v>
      </c>
    </row>
    <row r="222" s="2" customFormat="1" ht="14.4" customHeight="1">
      <c r="A222" s="32"/>
      <c r="B222" s="33"/>
      <c r="C222" s="238" t="s">
        <v>296</v>
      </c>
      <c r="D222" s="238" t="s">
        <v>195</v>
      </c>
      <c r="E222" s="239" t="s">
        <v>297</v>
      </c>
      <c r="F222" s="240" t="s">
        <v>298</v>
      </c>
      <c r="G222" s="241" t="s">
        <v>255</v>
      </c>
      <c r="H222" s="242">
        <v>1</v>
      </c>
      <c r="I222" s="243">
        <v>3900</v>
      </c>
      <c r="J222" s="243">
        <f>ROUND(I222*H222,2)</f>
        <v>3900</v>
      </c>
      <c r="K222" s="244"/>
      <c r="L222" s="245"/>
      <c r="M222" s="246" t="s">
        <v>1</v>
      </c>
      <c r="N222" s="247" t="s">
        <v>40</v>
      </c>
      <c r="O222" s="219">
        <v>0</v>
      </c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1" t="s">
        <v>173</v>
      </c>
      <c r="AT222" s="221" t="s">
        <v>195</v>
      </c>
      <c r="AU222" s="221" t="s">
        <v>85</v>
      </c>
      <c r="AY222" s="15" t="s">
        <v>120</v>
      </c>
      <c r="BE222" s="222">
        <f>IF(N222="základní",J222,0)</f>
        <v>3900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5" t="s">
        <v>83</v>
      </c>
      <c r="BK222" s="222">
        <f>ROUND(I222*H222,2)</f>
        <v>3900</v>
      </c>
      <c r="BL222" s="15" t="s">
        <v>126</v>
      </c>
      <c r="BM222" s="221" t="s">
        <v>299</v>
      </c>
    </row>
    <row r="223" s="2" customFormat="1">
      <c r="A223" s="32"/>
      <c r="B223" s="33"/>
      <c r="C223" s="34"/>
      <c r="D223" s="223" t="s">
        <v>128</v>
      </c>
      <c r="E223" s="34"/>
      <c r="F223" s="224" t="s">
        <v>298</v>
      </c>
      <c r="G223" s="34"/>
      <c r="H223" s="34"/>
      <c r="I223" s="34"/>
      <c r="J223" s="34"/>
      <c r="K223" s="34"/>
      <c r="L223" s="35"/>
      <c r="M223" s="225"/>
      <c r="N223" s="226"/>
      <c r="O223" s="84"/>
      <c r="P223" s="84"/>
      <c r="Q223" s="84"/>
      <c r="R223" s="84"/>
      <c r="S223" s="84"/>
      <c r="T223" s="85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128</v>
      </c>
      <c r="AU223" s="15" t="s">
        <v>85</v>
      </c>
    </row>
    <row r="224" s="2" customFormat="1" ht="14.4" customHeight="1">
      <c r="A224" s="32"/>
      <c r="B224" s="33"/>
      <c r="C224" s="210" t="s">
        <v>300</v>
      </c>
      <c r="D224" s="210" t="s">
        <v>122</v>
      </c>
      <c r="E224" s="211" t="s">
        <v>301</v>
      </c>
      <c r="F224" s="212" t="s">
        <v>302</v>
      </c>
      <c r="G224" s="213" t="s">
        <v>255</v>
      </c>
      <c r="H224" s="214">
        <v>2</v>
      </c>
      <c r="I224" s="215">
        <v>1230</v>
      </c>
      <c r="J224" s="215">
        <f>ROUND(I224*H224,2)</f>
        <v>2460</v>
      </c>
      <c r="K224" s="216"/>
      <c r="L224" s="35"/>
      <c r="M224" s="217" t="s">
        <v>1</v>
      </c>
      <c r="N224" s="218" t="s">
        <v>40</v>
      </c>
      <c r="O224" s="219">
        <v>2.1280000000000001</v>
      </c>
      <c r="P224" s="219">
        <f>O224*H224</f>
        <v>4.2560000000000002</v>
      </c>
      <c r="Q224" s="219">
        <v>0.00296</v>
      </c>
      <c r="R224" s="219">
        <f>Q224*H224</f>
        <v>0.0059199999999999999</v>
      </c>
      <c r="S224" s="219">
        <v>0</v>
      </c>
      <c r="T224" s="22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1" t="s">
        <v>126</v>
      </c>
      <c r="AT224" s="221" t="s">
        <v>122</v>
      </c>
      <c r="AU224" s="221" t="s">
        <v>85</v>
      </c>
      <c r="AY224" s="15" t="s">
        <v>120</v>
      </c>
      <c r="BE224" s="222">
        <f>IF(N224="základní",J224,0)</f>
        <v>2460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5" t="s">
        <v>83</v>
      </c>
      <c r="BK224" s="222">
        <f>ROUND(I224*H224,2)</f>
        <v>2460</v>
      </c>
      <c r="BL224" s="15" t="s">
        <v>126</v>
      </c>
      <c r="BM224" s="221" t="s">
        <v>303</v>
      </c>
    </row>
    <row r="225" s="2" customFormat="1">
      <c r="A225" s="32"/>
      <c r="B225" s="33"/>
      <c r="C225" s="34"/>
      <c r="D225" s="223" t="s">
        <v>128</v>
      </c>
      <c r="E225" s="34"/>
      <c r="F225" s="224" t="s">
        <v>304</v>
      </c>
      <c r="G225" s="34"/>
      <c r="H225" s="34"/>
      <c r="I225" s="34"/>
      <c r="J225" s="34"/>
      <c r="K225" s="34"/>
      <c r="L225" s="35"/>
      <c r="M225" s="225"/>
      <c r="N225" s="226"/>
      <c r="O225" s="84"/>
      <c r="P225" s="84"/>
      <c r="Q225" s="84"/>
      <c r="R225" s="84"/>
      <c r="S225" s="84"/>
      <c r="T225" s="85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128</v>
      </c>
      <c r="AU225" s="15" t="s">
        <v>85</v>
      </c>
    </row>
    <row r="226" s="2" customFormat="1">
      <c r="A226" s="32"/>
      <c r="B226" s="33"/>
      <c r="C226" s="34"/>
      <c r="D226" s="223" t="s">
        <v>130</v>
      </c>
      <c r="E226" s="34"/>
      <c r="F226" s="227" t="s">
        <v>286</v>
      </c>
      <c r="G226" s="34"/>
      <c r="H226" s="34"/>
      <c r="I226" s="34"/>
      <c r="J226" s="34"/>
      <c r="K226" s="34"/>
      <c r="L226" s="35"/>
      <c r="M226" s="225"/>
      <c r="N226" s="226"/>
      <c r="O226" s="84"/>
      <c r="P226" s="84"/>
      <c r="Q226" s="84"/>
      <c r="R226" s="84"/>
      <c r="S226" s="84"/>
      <c r="T226" s="85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5" t="s">
        <v>130</v>
      </c>
      <c r="AU226" s="15" t="s">
        <v>85</v>
      </c>
    </row>
    <row r="227" s="2" customFormat="1" ht="24.15" customHeight="1">
      <c r="A227" s="32"/>
      <c r="B227" s="33"/>
      <c r="C227" s="238" t="s">
        <v>305</v>
      </c>
      <c r="D227" s="238" t="s">
        <v>195</v>
      </c>
      <c r="E227" s="239" t="s">
        <v>306</v>
      </c>
      <c r="F227" s="240" t="s">
        <v>307</v>
      </c>
      <c r="G227" s="241" t="s">
        <v>255</v>
      </c>
      <c r="H227" s="242">
        <v>2</v>
      </c>
      <c r="I227" s="243">
        <v>11700</v>
      </c>
      <c r="J227" s="243">
        <f>ROUND(I227*H227,2)</f>
        <v>23400</v>
      </c>
      <c r="K227" s="244"/>
      <c r="L227" s="245"/>
      <c r="M227" s="246" t="s">
        <v>1</v>
      </c>
      <c r="N227" s="247" t="s">
        <v>40</v>
      </c>
      <c r="O227" s="219">
        <v>0</v>
      </c>
      <c r="P227" s="219">
        <f>O227*H227</f>
        <v>0</v>
      </c>
      <c r="Q227" s="219">
        <v>0.045999999999999999</v>
      </c>
      <c r="R227" s="219">
        <f>Q227*H227</f>
        <v>0.091999999999999998</v>
      </c>
      <c r="S227" s="219">
        <v>0</v>
      </c>
      <c r="T227" s="22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1" t="s">
        <v>173</v>
      </c>
      <c r="AT227" s="221" t="s">
        <v>195</v>
      </c>
      <c r="AU227" s="221" t="s">
        <v>85</v>
      </c>
      <c r="AY227" s="15" t="s">
        <v>120</v>
      </c>
      <c r="BE227" s="222">
        <f>IF(N227="základní",J227,0)</f>
        <v>23400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5" t="s">
        <v>83</v>
      </c>
      <c r="BK227" s="222">
        <f>ROUND(I227*H227,2)</f>
        <v>23400</v>
      </c>
      <c r="BL227" s="15" t="s">
        <v>126</v>
      </c>
      <c r="BM227" s="221" t="s">
        <v>308</v>
      </c>
    </row>
    <row r="228" s="2" customFormat="1">
      <c r="A228" s="32"/>
      <c r="B228" s="33"/>
      <c r="C228" s="34"/>
      <c r="D228" s="223" t="s">
        <v>128</v>
      </c>
      <c r="E228" s="34"/>
      <c r="F228" s="224" t="s">
        <v>307</v>
      </c>
      <c r="G228" s="34"/>
      <c r="H228" s="34"/>
      <c r="I228" s="34"/>
      <c r="J228" s="34"/>
      <c r="K228" s="34"/>
      <c r="L228" s="35"/>
      <c r="M228" s="225"/>
      <c r="N228" s="226"/>
      <c r="O228" s="84"/>
      <c r="P228" s="84"/>
      <c r="Q228" s="84"/>
      <c r="R228" s="84"/>
      <c r="S228" s="84"/>
      <c r="T228" s="85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128</v>
      </c>
      <c r="AU228" s="15" t="s">
        <v>85</v>
      </c>
    </row>
    <row r="229" s="2" customFormat="1" ht="14.4" customHeight="1">
      <c r="A229" s="32"/>
      <c r="B229" s="33"/>
      <c r="C229" s="238" t="s">
        <v>309</v>
      </c>
      <c r="D229" s="238" t="s">
        <v>195</v>
      </c>
      <c r="E229" s="239" t="s">
        <v>310</v>
      </c>
      <c r="F229" s="240" t="s">
        <v>311</v>
      </c>
      <c r="G229" s="241" t="s">
        <v>255</v>
      </c>
      <c r="H229" s="242">
        <v>8</v>
      </c>
      <c r="I229" s="243">
        <v>515</v>
      </c>
      <c r="J229" s="243">
        <f>ROUND(I229*H229,2)</f>
        <v>4120</v>
      </c>
      <c r="K229" s="244"/>
      <c r="L229" s="245"/>
      <c r="M229" s="246" t="s">
        <v>1</v>
      </c>
      <c r="N229" s="247" t="s">
        <v>40</v>
      </c>
      <c r="O229" s="219">
        <v>0</v>
      </c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21" t="s">
        <v>173</v>
      </c>
      <c r="AT229" s="221" t="s">
        <v>195</v>
      </c>
      <c r="AU229" s="221" t="s">
        <v>85</v>
      </c>
      <c r="AY229" s="15" t="s">
        <v>120</v>
      </c>
      <c r="BE229" s="222">
        <f>IF(N229="základní",J229,0)</f>
        <v>4120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5" t="s">
        <v>83</v>
      </c>
      <c r="BK229" s="222">
        <f>ROUND(I229*H229,2)</f>
        <v>4120</v>
      </c>
      <c r="BL229" s="15" t="s">
        <v>126</v>
      </c>
      <c r="BM229" s="221" t="s">
        <v>312</v>
      </c>
    </row>
    <row r="230" s="2" customFormat="1">
      <c r="A230" s="32"/>
      <c r="B230" s="33"/>
      <c r="C230" s="34"/>
      <c r="D230" s="223" t="s">
        <v>128</v>
      </c>
      <c r="E230" s="34"/>
      <c r="F230" s="224" t="s">
        <v>311</v>
      </c>
      <c r="G230" s="34"/>
      <c r="H230" s="34"/>
      <c r="I230" s="34"/>
      <c r="J230" s="34"/>
      <c r="K230" s="34"/>
      <c r="L230" s="35"/>
      <c r="M230" s="225"/>
      <c r="N230" s="226"/>
      <c r="O230" s="84"/>
      <c r="P230" s="84"/>
      <c r="Q230" s="84"/>
      <c r="R230" s="84"/>
      <c r="S230" s="84"/>
      <c r="T230" s="85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128</v>
      </c>
      <c r="AU230" s="15" t="s">
        <v>85</v>
      </c>
    </row>
    <row r="231" s="2" customFormat="1" ht="14.4" customHeight="1">
      <c r="A231" s="32"/>
      <c r="B231" s="33"/>
      <c r="C231" s="238" t="s">
        <v>313</v>
      </c>
      <c r="D231" s="238" t="s">
        <v>195</v>
      </c>
      <c r="E231" s="239" t="s">
        <v>314</v>
      </c>
      <c r="F231" s="240" t="s">
        <v>315</v>
      </c>
      <c r="G231" s="241" t="s">
        <v>224</v>
      </c>
      <c r="H231" s="242">
        <v>20</v>
      </c>
      <c r="I231" s="243">
        <v>10.800000000000001</v>
      </c>
      <c r="J231" s="243">
        <f>ROUND(I231*H231,2)</f>
        <v>216</v>
      </c>
      <c r="K231" s="244"/>
      <c r="L231" s="245"/>
      <c r="M231" s="246" t="s">
        <v>1</v>
      </c>
      <c r="N231" s="247" t="s">
        <v>40</v>
      </c>
      <c r="O231" s="219">
        <v>0</v>
      </c>
      <c r="P231" s="219">
        <f>O231*H231</f>
        <v>0</v>
      </c>
      <c r="Q231" s="219">
        <v>5.0000000000000002E-05</v>
      </c>
      <c r="R231" s="219">
        <f>Q231*H231</f>
        <v>0.001</v>
      </c>
      <c r="S231" s="219">
        <v>0</v>
      </c>
      <c r="T231" s="22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21" t="s">
        <v>173</v>
      </c>
      <c r="AT231" s="221" t="s">
        <v>195</v>
      </c>
      <c r="AU231" s="221" t="s">
        <v>85</v>
      </c>
      <c r="AY231" s="15" t="s">
        <v>120</v>
      </c>
      <c r="BE231" s="222">
        <f>IF(N231="základní",J231,0)</f>
        <v>216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5" t="s">
        <v>83</v>
      </c>
      <c r="BK231" s="222">
        <f>ROUND(I231*H231,2)</f>
        <v>216</v>
      </c>
      <c r="BL231" s="15" t="s">
        <v>126</v>
      </c>
      <c r="BM231" s="221" t="s">
        <v>316</v>
      </c>
    </row>
    <row r="232" s="2" customFormat="1">
      <c r="A232" s="32"/>
      <c r="B232" s="33"/>
      <c r="C232" s="34"/>
      <c r="D232" s="223" t="s">
        <v>128</v>
      </c>
      <c r="E232" s="34"/>
      <c r="F232" s="224" t="s">
        <v>315</v>
      </c>
      <c r="G232" s="34"/>
      <c r="H232" s="34"/>
      <c r="I232" s="34"/>
      <c r="J232" s="34"/>
      <c r="K232" s="34"/>
      <c r="L232" s="35"/>
      <c r="M232" s="225"/>
      <c r="N232" s="226"/>
      <c r="O232" s="84"/>
      <c r="P232" s="84"/>
      <c r="Q232" s="84"/>
      <c r="R232" s="84"/>
      <c r="S232" s="84"/>
      <c r="T232" s="85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128</v>
      </c>
      <c r="AU232" s="15" t="s">
        <v>85</v>
      </c>
    </row>
    <row r="233" s="2" customFormat="1">
      <c r="A233" s="32"/>
      <c r="B233" s="33"/>
      <c r="C233" s="34"/>
      <c r="D233" s="223" t="s">
        <v>317</v>
      </c>
      <c r="E233" s="34"/>
      <c r="F233" s="227" t="s">
        <v>318</v>
      </c>
      <c r="G233" s="34"/>
      <c r="H233" s="34"/>
      <c r="I233" s="34"/>
      <c r="J233" s="34"/>
      <c r="K233" s="34"/>
      <c r="L233" s="35"/>
      <c r="M233" s="225"/>
      <c r="N233" s="226"/>
      <c r="O233" s="84"/>
      <c r="P233" s="84"/>
      <c r="Q233" s="84"/>
      <c r="R233" s="84"/>
      <c r="S233" s="84"/>
      <c r="T233" s="85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317</v>
      </c>
      <c r="AU233" s="15" t="s">
        <v>85</v>
      </c>
    </row>
    <row r="234" s="2" customFormat="1" ht="14.4" customHeight="1">
      <c r="A234" s="32"/>
      <c r="B234" s="33"/>
      <c r="C234" s="210" t="s">
        <v>319</v>
      </c>
      <c r="D234" s="210" t="s">
        <v>122</v>
      </c>
      <c r="E234" s="211" t="s">
        <v>320</v>
      </c>
      <c r="F234" s="212" t="s">
        <v>321</v>
      </c>
      <c r="G234" s="213" t="s">
        <v>255</v>
      </c>
      <c r="H234" s="214">
        <v>3</v>
      </c>
      <c r="I234" s="215">
        <v>433</v>
      </c>
      <c r="J234" s="215">
        <f>ROUND(I234*H234,2)</f>
        <v>1299</v>
      </c>
      <c r="K234" s="216"/>
      <c r="L234" s="35"/>
      <c r="M234" s="217" t="s">
        <v>1</v>
      </c>
      <c r="N234" s="218" t="s">
        <v>40</v>
      </c>
      <c r="O234" s="219">
        <v>0.86299999999999999</v>
      </c>
      <c r="P234" s="219">
        <f>O234*H234</f>
        <v>2.589</v>
      </c>
      <c r="Q234" s="219">
        <v>0.12303</v>
      </c>
      <c r="R234" s="219">
        <f>Q234*H234</f>
        <v>0.36909000000000003</v>
      </c>
      <c r="S234" s="219">
        <v>0</v>
      </c>
      <c r="T234" s="22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21" t="s">
        <v>126</v>
      </c>
      <c r="AT234" s="221" t="s">
        <v>122</v>
      </c>
      <c r="AU234" s="221" t="s">
        <v>85</v>
      </c>
      <c r="AY234" s="15" t="s">
        <v>120</v>
      </c>
      <c r="BE234" s="222">
        <f>IF(N234="základní",J234,0)</f>
        <v>1299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5" t="s">
        <v>83</v>
      </c>
      <c r="BK234" s="222">
        <f>ROUND(I234*H234,2)</f>
        <v>1299</v>
      </c>
      <c r="BL234" s="15" t="s">
        <v>126</v>
      </c>
      <c r="BM234" s="221" t="s">
        <v>322</v>
      </c>
    </row>
    <row r="235" s="2" customFormat="1">
      <c r="A235" s="32"/>
      <c r="B235" s="33"/>
      <c r="C235" s="34"/>
      <c r="D235" s="223" t="s">
        <v>128</v>
      </c>
      <c r="E235" s="34"/>
      <c r="F235" s="224" t="s">
        <v>321</v>
      </c>
      <c r="G235" s="34"/>
      <c r="H235" s="34"/>
      <c r="I235" s="34"/>
      <c r="J235" s="34"/>
      <c r="K235" s="34"/>
      <c r="L235" s="35"/>
      <c r="M235" s="225"/>
      <c r="N235" s="226"/>
      <c r="O235" s="84"/>
      <c r="P235" s="84"/>
      <c r="Q235" s="84"/>
      <c r="R235" s="84"/>
      <c r="S235" s="84"/>
      <c r="T235" s="85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128</v>
      </c>
      <c r="AU235" s="15" t="s">
        <v>85</v>
      </c>
    </row>
    <row r="236" s="2" customFormat="1">
      <c r="A236" s="32"/>
      <c r="B236" s="33"/>
      <c r="C236" s="34"/>
      <c r="D236" s="223" t="s">
        <v>130</v>
      </c>
      <c r="E236" s="34"/>
      <c r="F236" s="227" t="s">
        <v>323</v>
      </c>
      <c r="G236" s="34"/>
      <c r="H236" s="34"/>
      <c r="I236" s="34"/>
      <c r="J236" s="34"/>
      <c r="K236" s="34"/>
      <c r="L236" s="35"/>
      <c r="M236" s="225"/>
      <c r="N236" s="226"/>
      <c r="O236" s="84"/>
      <c r="P236" s="84"/>
      <c r="Q236" s="84"/>
      <c r="R236" s="84"/>
      <c r="S236" s="84"/>
      <c r="T236" s="85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130</v>
      </c>
      <c r="AU236" s="15" t="s">
        <v>85</v>
      </c>
    </row>
    <row r="237" s="2" customFormat="1" ht="24.15" customHeight="1">
      <c r="A237" s="32"/>
      <c r="B237" s="33"/>
      <c r="C237" s="238" t="s">
        <v>324</v>
      </c>
      <c r="D237" s="238" t="s">
        <v>195</v>
      </c>
      <c r="E237" s="239" t="s">
        <v>325</v>
      </c>
      <c r="F237" s="240" t="s">
        <v>326</v>
      </c>
      <c r="G237" s="241" t="s">
        <v>255</v>
      </c>
      <c r="H237" s="242">
        <v>3</v>
      </c>
      <c r="I237" s="243">
        <v>783</v>
      </c>
      <c r="J237" s="243">
        <f>ROUND(I237*H237,2)</f>
        <v>2349</v>
      </c>
      <c r="K237" s="244"/>
      <c r="L237" s="245"/>
      <c r="M237" s="246" t="s">
        <v>1</v>
      </c>
      <c r="N237" s="247" t="s">
        <v>40</v>
      </c>
      <c r="O237" s="219">
        <v>0</v>
      </c>
      <c r="P237" s="219">
        <f>O237*H237</f>
        <v>0</v>
      </c>
      <c r="Q237" s="219">
        <v>0.013299999999999999</v>
      </c>
      <c r="R237" s="219">
        <f>Q237*H237</f>
        <v>0.039899999999999998</v>
      </c>
      <c r="S237" s="219">
        <v>0</v>
      </c>
      <c r="T237" s="22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21" t="s">
        <v>173</v>
      </c>
      <c r="AT237" s="221" t="s">
        <v>195</v>
      </c>
      <c r="AU237" s="221" t="s">
        <v>85</v>
      </c>
      <c r="AY237" s="15" t="s">
        <v>120</v>
      </c>
      <c r="BE237" s="222">
        <f>IF(N237="základní",J237,0)</f>
        <v>2349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5" t="s">
        <v>83</v>
      </c>
      <c r="BK237" s="222">
        <f>ROUND(I237*H237,2)</f>
        <v>2349</v>
      </c>
      <c r="BL237" s="15" t="s">
        <v>126</v>
      </c>
      <c r="BM237" s="221" t="s">
        <v>327</v>
      </c>
    </row>
    <row r="238" s="2" customFormat="1">
      <c r="A238" s="32"/>
      <c r="B238" s="33"/>
      <c r="C238" s="34"/>
      <c r="D238" s="223" t="s">
        <v>128</v>
      </c>
      <c r="E238" s="34"/>
      <c r="F238" s="224" t="s">
        <v>326</v>
      </c>
      <c r="G238" s="34"/>
      <c r="H238" s="34"/>
      <c r="I238" s="34"/>
      <c r="J238" s="34"/>
      <c r="K238" s="34"/>
      <c r="L238" s="35"/>
      <c r="M238" s="225"/>
      <c r="N238" s="226"/>
      <c r="O238" s="84"/>
      <c r="P238" s="84"/>
      <c r="Q238" s="84"/>
      <c r="R238" s="84"/>
      <c r="S238" s="84"/>
      <c r="T238" s="85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5" t="s">
        <v>128</v>
      </c>
      <c r="AU238" s="15" t="s">
        <v>85</v>
      </c>
    </row>
    <row r="239" s="2" customFormat="1" ht="14.4" customHeight="1">
      <c r="A239" s="32"/>
      <c r="B239" s="33"/>
      <c r="C239" s="238" t="s">
        <v>328</v>
      </c>
      <c r="D239" s="238" t="s">
        <v>195</v>
      </c>
      <c r="E239" s="239" t="s">
        <v>329</v>
      </c>
      <c r="F239" s="240" t="s">
        <v>330</v>
      </c>
      <c r="G239" s="241" t="s">
        <v>255</v>
      </c>
      <c r="H239" s="242">
        <v>1</v>
      </c>
      <c r="I239" s="243">
        <v>820</v>
      </c>
      <c r="J239" s="243">
        <f>ROUND(I239*H239,2)</f>
        <v>820</v>
      </c>
      <c r="K239" s="244"/>
      <c r="L239" s="245"/>
      <c r="M239" s="246" t="s">
        <v>1</v>
      </c>
      <c r="N239" s="247" t="s">
        <v>40</v>
      </c>
      <c r="O239" s="219">
        <v>0</v>
      </c>
      <c r="P239" s="219">
        <f>O239*H239</f>
        <v>0</v>
      </c>
      <c r="Q239" s="219">
        <v>0.0035000000000000001</v>
      </c>
      <c r="R239" s="219">
        <f>Q239*H239</f>
        <v>0.0035000000000000001</v>
      </c>
      <c r="S239" s="219">
        <v>0</v>
      </c>
      <c r="T239" s="22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21" t="s">
        <v>173</v>
      </c>
      <c r="AT239" s="221" t="s">
        <v>195</v>
      </c>
      <c r="AU239" s="221" t="s">
        <v>85</v>
      </c>
      <c r="AY239" s="15" t="s">
        <v>120</v>
      </c>
      <c r="BE239" s="222">
        <f>IF(N239="základní",J239,0)</f>
        <v>820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5" t="s">
        <v>83</v>
      </c>
      <c r="BK239" s="222">
        <f>ROUND(I239*H239,2)</f>
        <v>820</v>
      </c>
      <c r="BL239" s="15" t="s">
        <v>126</v>
      </c>
      <c r="BM239" s="221" t="s">
        <v>331</v>
      </c>
    </row>
    <row r="240" s="2" customFormat="1">
      <c r="A240" s="32"/>
      <c r="B240" s="33"/>
      <c r="C240" s="34"/>
      <c r="D240" s="223" t="s">
        <v>128</v>
      </c>
      <c r="E240" s="34"/>
      <c r="F240" s="224" t="s">
        <v>330</v>
      </c>
      <c r="G240" s="34"/>
      <c r="H240" s="34"/>
      <c r="I240" s="34"/>
      <c r="J240" s="34"/>
      <c r="K240" s="34"/>
      <c r="L240" s="35"/>
      <c r="M240" s="225"/>
      <c r="N240" s="226"/>
      <c r="O240" s="84"/>
      <c r="P240" s="84"/>
      <c r="Q240" s="84"/>
      <c r="R240" s="84"/>
      <c r="S240" s="84"/>
      <c r="T240" s="85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128</v>
      </c>
      <c r="AU240" s="15" t="s">
        <v>85</v>
      </c>
    </row>
    <row r="241" s="2" customFormat="1" ht="24.15" customHeight="1">
      <c r="A241" s="32"/>
      <c r="B241" s="33"/>
      <c r="C241" s="238" t="s">
        <v>332</v>
      </c>
      <c r="D241" s="238" t="s">
        <v>195</v>
      </c>
      <c r="E241" s="239" t="s">
        <v>333</v>
      </c>
      <c r="F241" s="240" t="s">
        <v>334</v>
      </c>
      <c r="G241" s="241" t="s">
        <v>255</v>
      </c>
      <c r="H241" s="242">
        <v>1</v>
      </c>
      <c r="I241" s="243">
        <v>1050</v>
      </c>
      <c r="J241" s="243">
        <f>ROUND(I241*H241,2)</f>
        <v>1050</v>
      </c>
      <c r="K241" s="244"/>
      <c r="L241" s="245"/>
      <c r="M241" s="246" t="s">
        <v>1</v>
      </c>
      <c r="N241" s="247" t="s">
        <v>40</v>
      </c>
      <c r="O241" s="219">
        <v>0</v>
      </c>
      <c r="P241" s="219">
        <f>O241*H241</f>
        <v>0</v>
      </c>
      <c r="Q241" s="219">
        <v>0.0012800000000000001</v>
      </c>
      <c r="R241" s="219">
        <f>Q241*H241</f>
        <v>0.0012800000000000001</v>
      </c>
      <c r="S241" s="219">
        <v>0</v>
      </c>
      <c r="T241" s="220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1" t="s">
        <v>173</v>
      </c>
      <c r="AT241" s="221" t="s">
        <v>195</v>
      </c>
      <c r="AU241" s="221" t="s">
        <v>85</v>
      </c>
      <c r="AY241" s="15" t="s">
        <v>120</v>
      </c>
      <c r="BE241" s="222">
        <f>IF(N241="základní",J241,0)</f>
        <v>1050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5" t="s">
        <v>83</v>
      </c>
      <c r="BK241" s="222">
        <f>ROUND(I241*H241,2)</f>
        <v>1050</v>
      </c>
      <c r="BL241" s="15" t="s">
        <v>126</v>
      </c>
      <c r="BM241" s="221" t="s">
        <v>335</v>
      </c>
    </row>
    <row r="242" s="2" customFormat="1">
      <c r="A242" s="32"/>
      <c r="B242" s="33"/>
      <c r="C242" s="34"/>
      <c r="D242" s="223" t="s">
        <v>128</v>
      </c>
      <c r="E242" s="34"/>
      <c r="F242" s="224" t="s">
        <v>334</v>
      </c>
      <c r="G242" s="34"/>
      <c r="H242" s="34"/>
      <c r="I242" s="34"/>
      <c r="J242" s="34"/>
      <c r="K242" s="34"/>
      <c r="L242" s="35"/>
      <c r="M242" s="225"/>
      <c r="N242" s="226"/>
      <c r="O242" s="84"/>
      <c r="P242" s="84"/>
      <c r="Q242" s="84"/>
      <c r="R242" s="84"/>
      <c r="S242" s="84"/>
      <c r="T242" s="85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128</v>
      </c>
      <c r="AU242" s="15" t="s">
        <v>85</v>
      </c>
    </row>
    <row r="243" s="2" customFormat="1" ht="24.15" customHeight="1">
      <c r="A243" s="32"/>
      <c r="B243" s="33"/>
      <c r="C243" s="238" t="s">
        <v>336</v>
      </c>
      <c r="D243" s="238" t="s">
        <v>195</v>
      </c>
      <c r="E243" s="239" t="s">
        <v>337</v>
      </c>
      <c r="F243" s="240" t="s">
        <v>338</v>
      </c>
      <c r="G243" s="241" t="s">
        <v>255</v>
      </c>
      <c r="H243" s="242">
        <v>1</v>
      </c>
      <c r="I243" s="243">
        <v>374</v>
      </c>
      <c r="J243" s="243">
        <f>ROUND(I243*H243,2)</f>
        <v>374</v>
      </c>
      <c r="K243" s="244"/>
      <c r="L243" s="245"/>
      <c r="M243" s="246" t="s">
        <v>1</v>
      </c>
      <c r="N243" s="247" t="s">
        <v>40</v>
      </c>
      <c r="O243" s="219">
        <v>0</v>
      </c>
      <c r="P243" s="219">
        <f>O243*H243</f>
        <v>0</v>
      </c>
      <c r="Q243" s="219">
        <v>0.00027</v>
      </c>
      <c r="R243" s="219">
        <f>Q243*H243</f>
        <v>0.00027</v>
      </c>
      <c r="S243" s="219">
        <v>0</v>
      </c>
      <c r="T243" s="22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1" t="s">
        <v>173</v>
      </c>
      <c r="AT243" s="221" t="s">
        <v>195</v>
      </c>
      <c r="AU243" s="221" t="s">
        <v>85</v>
      </c>
      <c r="AY243" s="15" t="s">
        <v>120</v>
      </c>
      <c r="BE243" s="222">
        <f>IF(N243="základní",J243,0)</f>
        <v>374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5" t="s">
        <v>83</v>
      </c>
      <c r="BK243" s="222">
        <f>ROUND(I243*H243,2)</f>
        <v>374</v>
      </c>
      <c r="BL243" s="15" t="s">
        <v>126</v>
      </c>
      <c r="BM243" s="221" t="s">
        <v>339</v>
      </c>
    </row>
    <row r="244" s="2" customFormat="1">
      <c r="A244" s="32"/>
      <c r="B244" s="33"/>
      <c r="C244" s="34"/>
      <c r="D244" s="223" t="s">
        <v>128</v>
      </c>
      <c r="E244" s="34"/>
      <c r="F244" s="224" t="s">
        <v>338</v>
      </c>
      <c r="G244" s="34"/>
      <c r="H244" s="34"/>
      <c r="I244" s="34"/>
      <c r="J244" s="34"/>
      <c r="K244" s="34"/>
      <c r="L244" s="35"/>
      <c r="M244" s="225"/>
      <c r="N244" s="226"/>
      <c r="O244" s="84"/>
      <c r="P244" s="84"/>
      <c r="Q244" s="84"/>
      <c r="R244" s="84"/>
      <c r="S244" s="84"/>
      <c r="T244" s="85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128</v>
      </c>
      <c r="AU244" s="15" t="s">
        <v>85</v>
      </c>
    </row>
    <row r="245" s="2" customFormat="1" ht="14.4" customHeight="1">
      <c r="A245" s="32"/>
      <c r="B245" s="33"/>
      <c r="C245" s="238" t="s">
        <v>340</v>
      </c>
      <c r="D245" s="238" t="s">
        <v>195</v>
      </c>
      <c r="E245" s="239" t="s">
        <v>341</v>
      </c>
      <c r="F245" s="240" t="s">
        <v>342</v>
      </c>
      <c r="G245" s="241" t="s">
        <v>255</v>
      </c>
      <c r="H245" s="242">
        <v>3</v>
      </c>
      <c r="I245" s="243">
        <v>1650</v>
      </c>
      <c r="J245" s="243">
        <f>ROUND(I245*H245,2)</f>
        <v>4950</v>
      </c>
      <c r="K245" s="244"/>
      <c r="L245" s="245"/>
      <c r="M245" s="246" t="s">
        <v>1</v>
      </c>
      <c r="N245" s="247" t="s">
        <v>40</v>
      </c>
      <c r="O245" s="219">
        <v>0</v>
      </c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1" t="s">
        <v>173</v>
      </c>
      <c r="AT245" s="221" t="s">
        <v>195</v>
      </c>
      <c r="AU245" s="221" t="s">
        <v>85</v>
      </c>
      <c r="AY245" s="15" t="s">
        <v>120</v>
      </c>
      <c r="BE245" s="222">
        <f>IF(N245="základní",J245,0)</f>
        <v>4950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5" t="s">
        <v>83</v>
      </c>
      <c r="BK245" s="222">
        <f>ROUND(I245*H245,2)</f>
        <v>4950</v>
      </c>
      <c r="BL245" s="15" t="s">
        <v>126</v>
      </c>
      <c r="BM245" s="221" t="s">
        <v>343</v>
      </c>
    </row>
    <row r="246" s="2" customFormat="1">
      <c r="A246" s="32"/>
      <c r="B246" s="33"/>
      <c r="C246" s="34"/>
      <c r="D246" s="223" t="s">
        <v>128</v>
      </c>
      <c r="E246" s="34"/>
      <c r="F246" s="224" t="s">
        <v>342</v>
      </c>
      <c r="G246" s="34"/>
      <c r="H246" s="34"/>
      <c r="I246" s="34"/>
      <c r="J246" s="34"/>
      <c r="K246" s="34"/>
      <c r="L246" s="35"/>
      <c r="M246" s="225"/>
      <c r="N246" s="226"/>
      <c r="O246" s="84"/>
      <c r="P246" s="84"/>
      <c r="Q246" s="84"/>
      <c r="R246" s="84"/>
      <c r="S246" s="84"/>
      <c r="T246" s="85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128</v>
      </c>
      <c r="AU246" s="15" t="s">
        <v>85</v>
      </c>
    </row>
    <row r="247" s="2" customFormat="1" ht="14.4" customHeight="1">
      <c r="A247" s="32"/>
      <c r="B247" s="33"/>
      <c r="C247" s="238" t="s">
        <v>344</v>
      </c>
      <c r="D247" s="238" t="s">
        <v>195</v>
      </c>
      <c r="E247" s="239" t="s">
        <v>345</v>
      </c>
      <c r="F247" s="240" t="s">
        <v>346</v>
      </c>
      <c r="G247" s="241" t="s">
        <v>255</v>
      </c>
      <c r="H247" s="242">
        <v>4</v>
      </c>
      <c r="I247" s="243">
        <v>2220</v>
      </c>
      <c r="J247" s="243">
        <f>ROUND(I247*H247,2)</f>
        <v>8880</v>
      </c>
      <c r="K247" s="244"/>
      <c r="L247" s="245"/>
      <c r="M247" s="246" t="s">
        <v>1</v>
      </c>
      <c r="N247" s="247" t="s">
        <v>40</v>
      </c>
      <c r="O247" s="219">
        <v>0</v>
      </c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21" t="s">
        <v>173</v>
      </c>
      <c r="AT247" s="221" t="s">
        <v>195</v>
      </c>
      <c r="AU247" s="221" t="s">
        <v>85</v>
      </c>
      <c r="AY247" s="15" t="s">
        <v>120</v>
      </c>
      <c r="BE247" s="222">
        <f>IF(N247="základní",J247,0)</f>
        <v>8880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5" t="s">
        <v>83</v>
      </c>
      <c r="BK247" s="222">
        <f>ROUND(I247*H247,2)</f>
        <v>8880</v>
      </c>
      <c r="BL247" s="15" t="s">
        <v>126</v>
      </c>
      <c r="BM247" s="221" t="s">
        <v>347</v>
      </c>
    </row>
    <row r="248" s="2" customFormat="1">
      <c r="A248" s="32"/>
      <c r="B248" s="33"/>
      <c r="C248" s="34"/>
      <c r="D248" s="223" t="s">
        <v>128</v>
      </c>
      <c r="E248" s="34"/>
      <c r="F248" s="224" t="s">
        <v>346</v>
      </c>
      <c r="G248" s="34"/>
      <c r="H248" s="34"/>
      <c r="I248" s="34"/>
      <c r="J248" s="34"/>
      <c r="K248" s="34"/>
      <c r="L248" s="35"/>
      <c r="M248" s="225"/>
      <c r="N248" s="226"/>
      <c r="O248" s="84"/>
      <c r="P248" s="84"/>
      <c r="Q248" s="84"/>
      <c r="R248" s="84"/>
      <c r="S248" s="84"/>
      <c r="T248" s="85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128</v>
      </c>
      <c r="AU248" s="15" t="s">
        <v>85</v>
      </c>
    </row>
    <row r="249" s="2" customFormat="1" ht="14.4" customHeight="1">
      <c r="A249" s="32"/>
      <c r="B249" s="33"/>
      <c r="C249" s="238" t="s">
        <v>348</v>
      </c>
      <c r="D249" s="238" t="s">
        <v>195</v>
      </c>
      <c r="E249" s="239" t="s">
        <v>349</v>
      </c>
      <c r="F249" s="240" t="s">
        <v>350</v>
      </c>
      <c r="G249" s="241" t="s">
        <v>255</v>
      </c>
      <c r="H249" s="242">
        <v>2</v>
      </c>
      <c r="I249" s="243">
        <v>828</v>
      </c>
      <c r="J249" s="243">
        <f>ROUND(I249*H249,2)</f>
        <v>1656</v>
      </c>
      <c r="K249" s="244"/>
      <c r="L249" s="245"/>
      <c r="M249" s="246" t="s">
        <v>1</v>
      </c>
      <c r="N249" s="247" t="s">
        <v>40</v>
      </c>
      <c r="O249" s="219">
        <v>0</v>
      </c>
      <c r="P249" s="219">
        <f>O249*H249</f>
        <v>0</v>
      </c>
      <c r="Q249" s="219">
        <v>0.0040000000000000001</v>
      </c>
      <c r="R249" s="219">
        <f>Q249*H249</f>
        <v>0.0080000000000000002</v>
      </c>
      <c r="S249" s="219">
        <v>0</v>
      </c>
      <c r="T249" s="220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21" t="s">
        <v>173</v>
      </c>
      <c r="AT249" s="221" t="s">
        <v>195</v>
      </c>
      <c r="AU249" s="221" t="s">
        <v>85</v>
      </c>
      <c r="AY249" s="15" t="s">
        <v>120</v>
      </c>
      <c r="BE249" s="222">
        <f>IF(N249="základní",J249,0)</f>
        <v>1656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5" t="s">
        <v>83</v>
      </c>
      <c r="BK249" s="222">
        <f>ROUND(I249*H249,2)</f>
        <v>1656</v>
      </c>
      <c r="BL249" s="15" t="s">
        <v>126</v>
      </c>
      <c r="BM249" s="221" t="s">
        <v>351</v>
      </c>
    </row>
    <row r="250" s="2" customFormat="1">
      <c r="A250" s="32"/>
      <c r="B250" s="33"/>
      <c r="C250" s="34"/>
      <c r="D250" s="223" t="s">
        <v>128</v>
      </c>
      <c r="E250" s="34"/>
      <c r="F250" s="224" t="s">
        <v>350</v>
      </c>
      <c r="G250" s="34"/>
      <c r="H250" s="34"/>
      <c r="I250" s="34"/>
      <c r="J250" s="34"/>
      <c r="K250" s="34"/>
      <c r="L250" s="35"/>
      <c r="M250" s="225"/>
      <c r="N250" s="226"/>
      <c r="O250" s="84"/>
      <c r="P250" s="84"/>
      <c r="Q250" s="84"/>
      <c r="R250" s="84"/>
      <c r="S250" s="84"/>
      <c r="T250" s="85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5" t="s">
        <v>128</v>
      </c>
      <c r="AU250" s="15" t="s">
        <v>85</v>
      </c>
    </row>
    <row r="251" s="2" customFormat="1" ht="14.4" customHeight="1">
      <c r="A251" s="32"/>
      <c r="B251" s="33"/>
      <c r="C251" s="238" t="s">
        <v>352</v>
      </c>
      <c r="D251" s="238" t="s">
        <v>195</v>
      </c>
      <c r="E251" s="239" t="s">
        <v>353</v>
      </c>
      <c r="F251" s="240" t="s">
        <v>354</v>
      </c>
      <c r="G251" s="241" t="s">
        <v>255</v>
      </c>
      <c r="H251" s="242">
        <v>2</v>
      </c>
      <c r="I251" s="243">
        <v>3850</v>
      </c>
      <c r="J251" s="243">
        <f>ROUND(I251*H251,2)</f>
        <v>7700</v>
      </c>
      <c r="K251" s="244"/>
      <c r="L251" s="245"/>
      <c r="M251" s="246" t="s">
        <v>1</v>
      </c>
      <c r="N251" s="247" t="s">
        <v>40</v>
      </c>
      <c r="O251" s="219">
        <v>0</v>
      </c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21" t="s">
        <v>173</v>
      </c>
      <c r="AT251" s="221" t="s">
        <v>195</v>
      </c>
      <c r="AU251" s="221" t="s">
        <v>85</v>
      </c>
      <c r="AY251" s="15" t="s">
        <v>120</v>
      </c>
      <c r="BE251" s="222">
        <f>IF(N251="základní",J251,0)</f>
        <v>7700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5" t="s">
        <v>83</v>
      </c>
      <c r="BK251" s="222">
        <f>ROUND(I251*H251,2)</f>
        <v>7700</v>
      </c>
      <c r="BL251" s="15" t="s">
        <v>126</v>
      </c>
      <c r="BM251" s="221" t="s">
        <v>355</v>
      </c>
    </row>
    <row r="252" s="2" customFormat="1">
      <c r="A252" s="32"/>
      <c r="B252" s="33"/>
      <c r="C252" s="34"/>
      <c r="D252" s="223" t="s">
        <v>128</v>
      </c>
      <c r="E252" s="34"/>
      <c r="F252" s="224" t="s">
        <v>354</v>
      </c>
      <c r="G252" s="34"/>
      <c r="H252" s="34"/>
      <c r="I252" s="34"/>
      <c r="J252" s="34"/>
      <c r="K252" s="34"/>
      <c r="L252" s="35"/>
      <c r="M252" s="225"/>
      <c r="N252" s="226"/>
      <c r="O252" s="84"/>
      <c r="P252" s="84"/>
      <c r="Q252" s="84"/>
      <c r="R252" s="84"/>
      <c r="S252" s="84"/>
      <c r="T252" s="85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128</v>
      </c>
      <c r="AU252" s="15" t="s">
        <v>85</v>
      </c>
    </row>
    <row r="253" s="2" customFormat="1" ht="24.15" customHeight="1">
      <c r="A253" s="32"/>
      <c r="B253" s="33"/>
      <c r="C253" s="238" t="s">
        <v>356</v>
      </c>
      <c r="D253" s="238" t="s">
        <v>195</v>
      </c>
      <c r="E253" s="239" t="s">
        <v>357</v>
      </c>
      <c r="F253" s="240" t="s">
        <v>358</v>
      </c>
      <c r="G253" s="241" t="s">
        <v>255</v>
      </c>
      <c r="H253" s="242">
        <v>1</v>
      </c>
      <c r="I253" s="243">
        <v>3080</v>
      </c>
      <c r="J253" s="243">
        <f>ROUND(I253*H253,2)</f>
        <v>3080</v>
      </c>
      <c r="K253" s="244"/>
      <c r="L253" s="245"/>
      <c r="M253" s="246" t="s">
        <v>1</v>
      </c>
      <c r="N253" s="247" t="s">
        <v>40</v>
      </c>
      <c r="O253" s="219">
        <v>0</v>
      </c>
      <c r="P253" s="219">
        <f>O253*H253</f>
        <v>0</v>
      </c>
      <c r="Q253" s="219">
        <v>0.0048900000000000002</v>
      </c>
      <c r="R253" s="219">
        <f>Q253*H253</f>
        <v>0.0048900000000000002</v>
      </c>
      <c r="S253" s="219">
        <v>0</v>
      </c>
      <c r="T253" s="22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21" t="s">
        <v>173</v>
      </c>
      <c r="AT253" s="221" t="s">
        <v>195</v>
      </c>
      <c r="AU253" s="221" t="s">
        <v>85</v>
      </c>
      <c r="AY253" s="15" t="s">
        <v>120</v>
      </c>
      <c r="BE253" s="222">
        <f>IF(N253="základní",J253,0)</f>
        <v>3080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5" t="s">
        <v>83</v>
      </c>
      <c r="BK253" s="222">
        <f>ROUND(I253*H253,2)</f>
        <v>3080</v>
      </c>
      <c r="BL253" s="15" t="s">
        <v>126</v>
      </c>
      <c r="BM253" s="221" t="s">
        <v>359</v>
      </c>
    </row>
    <row r="254" s="2" customFormat="1">
      <c r="A254" s="32"/>
      <c r="B254" s="33"/>
      <c r="C254" s="34"/>
      <c r="D254" s="223" t="s">
        <v>128</v>
      </c>
      <c r="E254" s="34"/>
      <c r="F254" s="224" t="s">
        <v>358</v>
      </c>
      <c r="G254" s="34"/>
      <c r="H254" s="34"/>
      <c r="I254" s="34"/>
      <c r="J254" s="34"/>
      <c r="K254" s="34"/>
      <c r="L254" s="35"/>
      <c r="M254" s="225"/>
      <c r="N254" s="226"/>
      <c r="O254" s="84"/>
      <c r="P254" s="84"/>
      <c r="Q254" s="84"/>
      <c r="R254" s="84"/>
      <c r="S254" s="84"/>
      <c r="T254" s="85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128</v>
      </c>
      <c r="AU254" s="15" t="s">
        <v>85</v>
      </c>
    </row>
    <row r="255" s="2" customFormat="1" ht="24.15" customHeight="1">
      <c r="A255" s="32"/>
      <c r="B255" s="33"/>
      <c r="C255" s="210" t="s">
        <v>360</v>
      </c>
      <c r="D255" s="210" t="s">
        <v>122</v>
      </c>
      <c r="E255" s="211" t="s">
        <v>361</v>
      </c>
      <c r="F255" s="212" t="s">
        <v>362</v>
      </c>
      <c r="G255" s="213" t="s">
        <v>255</v>
      </c>
      <c r="H255" s="214">
        <v>5</v>
      </c>
      <c r="I255" s="215">
        <v>252</v>
      </c>
      <c r="J255" s="215">
        <f>ROUND(I255*H255,2)</f>
        <v>1260</v>
      </c>
      <c r="K255" s="216"/>
      <c r="L255" s="35"/>
      <c r="M255" s="217" t="s">
        <v>1</v>
      </c>
      <c r="N255" s="218" t="s">
        <v>40</v>
      </c>
      <c r="O255" s="219">
        <v>0.40300000000000002</v>
      </c>
      <c r="P255" s="219">
        <f>O255*H255</f>
        <v>2.0150000000000001</v>
      </c>
      <c r="Q255" s="219">
        <v>0.00016000000000000001</v>
      </c>
      <c r="R255" s="219">
        <f>Q255*H255</f>
        <v>0.00080000000000000004</v>
      </c>
      <c r="S255" s="219">
        <v>0</v>
      </c>
      <c r="T255" s="220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21" t="s">
        <v>126</v>
      </c>
      <c r="AT255" s="221" t="s">
        <v>122</v>
      </c>
      <c r="AU255" s="221" t="s">
        <v>85</v>
      </c>
      <c r="AY255" s="15" t="s">
        <v>120</v>
      </c>
      <c r="BE255" s="222">
        <f>IF(N255="základní",J255,0)</f>
        <v>1260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5" t="s">
        <v>83</v>
      </c>
      <c r="BK255" s="222">
        <f>ROUND(I255*H255,2)</f>
        <v>1260</v>
      </c>
      <c r="BL255" s="15" t="s">
        <v>126</v>
      </c>
      <c r="BM255" s="221" t="s">
        <v>363</v>
      </c>
    </row>
    <row r="256" s="2" customFormat="1">
      <c r="A256" s="32"/>
      <c r="B256" s="33"/>
      <c r="C256" s="34"/>
      <c r="D256" s="223" t="s">
        <v>128</v>
      </c>
      <c r="E256" s="34"/>
      <c r="F256" s="224" t="s">
        <v>364</v>
      </c>
      <c r="G256" s="34"/>
      <c r="H256" s="34"/>
      <c r="I256" s="34"/>
      <c r="J256" s="34"/>
      <c r="K256" s="34"/>
      <c r="L256" s="35"/>
      <c r="M256" s="225"/>
      <c r="N256" s="226"/>
      <c r="O256" s="84"/>
      <c r="P256" s="84"/>
      <c r="Q256" s="84"/>
      <c r="R256" s="84"/>
      <c r="S256" s="84"/>
      <c r="T256" s="85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5" t="s">
        <v>128</v>
      </c>
      <c r="AU256" s="15" t="s">
        <v>85</v>
      </c>
    </row>
    <row r="257" s="2" customFormat="1">
      <c r="A257" s="32"/>
      <c r="B257" s="33"/>
      <c r="C257" s="34"/>
      <c r="D257" s="223" t="s">
        <v>130</v>
      </c>
      <c r="E257" s="34"/>
      <c r="F257" s="227" t="s">
        <v>365</v>
      </c>
      <c r="G257" s="34"/>
      <c r="H257" s="34"/>
      <c r="I257" s="34"/>
      <c r="J257" s="34"/>
      <c r="K257" s="34"/>
      <c r="L257" s="35"/>
      <c r="M257" s="225"/>
      <c r="N257" s="226"/>
      <c r="O257" s="84"/>
      <c r="P257" s="84"/>
      <c r="Q257" s="84"/>
      <c r="R257" s="84"/>
      <c r="S257" s="84"/>
      <c r="T257" s="85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130</v>
      </c>
      <c r="AU257" s="15" t="s">
        <v>85</v>
      </c>
    </row>
    <row r="258" s="2" customFormat="1" ht="14.4" customHeight="1">
      <c r="A258" s="32"/>
      <c r="B258" s="33"/>
      <c r="C258" s="238" t="s">
        <v>366</v>
      </c>
      <c r="D258" s="238" t="s">
        <v>195</v>
      </c>
      <c r="E258" s="239" t="s">
        <v>367</v>
      </c>
      <c r="F258" s="240" t="s">
        <v>368</v>
      </c>
      <c r="G258" s="241" t="s">
        <v>255</v>
      </c>
      <c r="H258" s="242">
        <v>5</v>
      </c>
      <c r="I258" s="243">
        <v>890</v>
      </c>
      <c r="J258" s="243">
        <f>ROUND(I258*H258,2)</f>
        <v>4450</v>
      </c>
      <c r="K258" s="244"/>
      <c r="L258" s="245"/>
      <c r="M258" s="246" t="s">
        <v>1</v>
      </c>
      <c r="N258" s="247" t="s">
        <v>40</v>
      </c>
      <c r="O258" s="219">
        <v>0</v>
      </c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21" t="s">
        <v>173</v>
      </c>
      <c r="AT258" s="221" t="s">
        <v>195</v>
      </c>
      <c r="AU258" s="221" t="s">
        <v>85</v>
      </c>
      <c r="AY258" s="15" t="s">
        <v>120</v>
      </c>
      <c r="BE258" s="222">
        <f>IF(N258="základní",J258,0)</f>
        <v>4450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5" t="s">
        <v>83</v>
      </c>
      <c r="BK258" s="222">
        <f>ROUND(I258*H258,2)</f>
        <v>4450</v>
      </c>
      <c r="BL258" s="15" t="s">
        <v>126</v>
      </c>
      <c r="BM258" s="221" t="s">
        <v>369</v>
      </c>
    </row>
    <row r="259" s="2" customFormat="1">
      <c r="A259" s="32"/>
      <c r="B259" s="33"/>
      <c r="C259" s="34"/>
      <c r="D259" s="223" t="s">
        <v>128</v>
      </c>
      <c r="E259" s="34"/>
      <c r="F259" s="224" t="s">
        <v>368</v>
      </c>
      <c r="G259" s="34"/>
      <c r="H259" s="34"/>
      <c r="I259" s="34"/>
      <c r="J259" s="34"/>
      <c r="K259" s="34"/>
      <c r="L259" s="35"/>
      <c r="M259" s="225"/>
      <c r="N259" s="226"/>
      <c r="O259" s="84"/>
      <c r="P259" s="84"/>
      <c r="Q259" s="84"/>
      <c r="R259" s="84"/>
      <c r="S259" s="84"/>
      <c r="T259" s="85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128</v>
      </c>
      <c r="AU259" s="15" t="s">
        <v>85</v>
      </c>
    </row>
    <row r="260" s="2" customFormat="1" ht="14.4" customHeight="1">
      <c r="A260" s="32"/>
      <c r="B260" s="33"/>
      <c r="C260" s="210" t="s">
        <v>370</v>
      </c>
      <c r="D260" s="210" t="s">
        <v>122</v>
      </c>
      <c r="E260" s="211" t="s">
        <v>371</v>
      </c>
      <c r="F260" s="212" t="s">
        <v>372</v>
      </c>
      <c r="G260" s="213" t="s">
        <v>224</v>
      </c>
      <c r="H260" s="214">
        <v>19</v>
      </c>
      <c r="I260" s="215">
        <v>11.9</v>
      </c>
      <c r="J260" s="215">
        <f>ROUND(I260*H260,2)</f>
        <v>226.09999999999999</v>
      </c>
      <c r="K260" s="216"/>
      <c r="L260" s="35"/>
      <c r="M260" s="217" t="s">
        <v>1</v>
      </c>
      <c r="N260" s="218" t="s">
        <v>40</v>
      </c>
      <c r="O260" s="219">
        <v>0.023</v>
      </c>
      <c r="P260" s="219">
        <f>O260*H260</f>
        <v>0.437</v>
      </c>
      <c r="Q260" s="219">
        <v>6.9999999999999994E-05</v>
      </c>
      <c r="R260" s="219">
        <f>Q260*H260</f>
        <v>0.0013299999999999998</v>
      </c>
      <c r="S260" s="219">
        <v>0</v>
      </c>
      <c r="T260" s="220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21" t="s">
        <v>126</v>
      </c>
      <c r="AT260" s="221" t="s">
        <v>122</v>
      </c>
      <c r="AU260" s="221" t="s">
        <v>85</v>
      </c>
      <c r="AY260" s="15" t="s">
        <v>120</v>
      </c>
      <c r="BE260" s="222">
        <f>IF(N260="základní",J260,0)</f>
        <v>226.09999999999999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5" t="s">
        <v>83</v>
      </c>
      <c r="BK260" s="222">
        <f>ROUND(I260*H260,2)</f>
        <v>226.09999999999999</v>
      </c>
      <c r="BL260" s="15" t="s">
        <v>126</v>
      </c>
      <c r="BM260" s="221" t="s">
        <v>373</v>
      </c>
    </row>
    <row r="261" s="2" customFormat="1">
      <c r="A261" s="32"/>
      <c r="B261" s="33"/>
      <c r="C261" s="34"/>
      <c r="D261" s="223" t="s">
        <v>128</v>
      </c>
      <c r="E261" s="34"/>
      <c r="F261" s="224" t="s">
        <v>374</v>
      </c>
      <c r="G261" s="34"/>
      <c r="H261" s="34"/>
      <c r="I261" s="34"/>
      <c r="J261" s="34"/>
      <c r="K261" s="34"/>
      <c r="L261" s="35"/>
      <c r="M261" s="225"/>
      <c r="N261" s="226"/>
      <c r="O261" s="84"/>
      <c r="P261" s="84"/>
      <c r="Q261" s="84"/>
      <c r="R261" s="84"/>
      <c r="S261" s="84"/>
      <c r="T261" s="85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128</v>
      </c>
      <c r="AU261" s="15" t="s">
        <v>85</v>
      </c>
    </row>
    <row r="262" s="2" customFormat="1" ht="24.15" customHeight="1">
      <c r="A262" s="32"/>
      <c r="B262" s="33"/>
      <c r="C262" s="210" t="s">
        <v>375</v>
      </c>
      <c r="D262" s="210" t="s">
        <v>122</v>
      </c>
      <c r="E262" s="211" t="s">
        <v>376</v>
      </c>
      <c r="F262" s="212" t="s">
        <v>377</v>
      </c>
      <c r="G262" s="213" t="s">
        <v>255</v>
      </c>
      <c r="H262" s="214">
        <v>4</v>
      </c>
      <c r="I262" s="215">
        <v>206</v>
      </c>
      <c r="J262" s="215">
        <f>ROUND(I262*H262,2)</f>
        <v>824</v>
      </c>
      <c r="K262" s="216"/>
      <c r="L262" s="35"/>
      <c r="M262" s="217" t="s">
        <v>1</v>
      </c>
      <c r="N262" s="218" t="s">
        <v>40</v>
      </c>
      <c r="O262" s="219">
        <v>0.11600000000000001</v>
      </c>
      <c r="P262" s="219">
        <f>O262*H262</f>
        <v>0.46400000000000002</v>
      </c>
      <c r="Q262" s="219">
        <v>0.00011</v>
      </c>
      <c r="R262" s="219">
        <f>Q262*H262</f>
        <v>0.00044000000000000002</v>
      </c>
      <c r="S262" s="219">
        <v>0</v>
      </c>
      <c r="T262" s="220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1" t="s">
        <v>126</v>
      </c>
      <c r="AT262" s="221" t="s">
        <v>122</v>
      </c>
      <c r="AU262" s="221" t="s">
        <v>85</v>
      </c>
      <c r="AY262" s="15" t="s">
        <v>120</v>
      </c>
      <c r="BE262" s="222">
        <f>IF(N262="základní",J262,0)</f>
        <v>824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5" t="s">
        <v>83</v>
      </c>
      <c r="BK262" s="222">
        <f>ROUND(I262*H262,2)</f>
        <v>824</v>
      </c>
      <c r="BL262" s="15" t="s">
        <v>126</v>
      </c>
      <c r="BM262" s="221" t="s">
        <v>378</v>
      </c>
    </row>
    <row r="263" s="2" customFormat="1">
      <c r="A263" s="32"/>
      <c r="B263" s="33"/>
      <c r="C263" s="34"/>
      <c r="D263" s="223" t="s">
        <v>128</v>
      </c>
      <c r="E263" s="34"/>
      <c r="F263" s="224" t="s">
        <v>379</v>
      </c>
      <c r="G263" s="34"/>
      <c r="H263" s="34"/>
      <c r="I263" s="34"/>
      <c r="J263" s="34"/>
      <c r="K263" s="34"/>
      <c r="L263" s="35"/>
      <c r="M263" s="225"/>
      <c r="N263" s="226"/>
      <c r="O263" s="84"/>
      <c r="P263" s="84"/>
      <c r="Q263" s="84"/>
      <c r="R263" s="84"/>
      <c r="S263" s="84"/>
      <c r="T263" s="85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128</v>
      </c>
      <c r="AU263" s="15" t="s">
        <v>85</v>
      </c>
    </row>
    <row r="264" s="2" customFormat="1" ht="14.4" customHeight="1">
      <c r="A264" s="32"/>
      <c r="B264" s="33"/>
      <c r="C264" s="210" t="s">
        <v>380</v>
      </c>
      <c r="D264" s="210" t="s">
        <v>122</v>
      </c>
      <c r="E264" s="211" t="s">
        <v>381</v>
      </c>
      <c r="F264" s="212" t="s">
        <v>382</v>
      </c>
      <c r="G264" s="213" t="s">
        <v>255</v>
      </c>
      <c r="H264" s="214">
        <v>2</v>
      </c>
      <c r="I264" s="215">
        <v>1150</v>
      </c>
      <c r="J264" s="215">
        <f>ROUND(I264*H264,2)</f>
        <v>2300</v>
      </c>
      <c r="K264" s="216"/>
      <c r="L264" s="35"/>
      <c r="M264" s="217" t="s">
        <v>1</v>
      </c>
      <c r="N264" s="218" t="s">
        <v>40</v>
      </c>
      <c r="O264" s="219">
        <v>0.11600000000000001</v>
      </c>
      <c r="P264" s="219">
        <f>O264*H264</f>
        <v>0.23200000000000001</v>
      </c>
      <c r="Q264" s="219">
        <v>0.0010100000000000001</v>
      </c>
      <c r="R264" s="219">
        <f>Q264*H264</f>
        <v>0.0020200000000000001</v>
      </c>
      <c r="S264" s="219">
        <v>0</v>
      </c>
      <c r="T264" s="220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21" t="s">
        <v>126</v>
      </c>
      <c r="AT264" s="221" t="s">
        <v>122</v>
      </c>
      <c r="AU264" s="221" t="s">
        <v>85</v>
      </c>
      <c r="AY264" s="15" t="s">
        <v>120</v>
      </c>
      <c r="BE264" s="222">
        <f>IF(N264="základní",J264,0)</f>
        <v>2300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5" t="s">
        <v>83</v>
      </c>
      <c r="BK264" s="222">
        <f>ROUND(I264*H264,2)</f>
        <v>2300</v>
      </c>
      <c r="BL264" s="15" t="s">
        <v>126</v>
      </c>
      <c r="BM264" s="221" t="s">
        <v>383</v>
      </c>
    </row>
    <row r="265" s="2" customFormat="1">
      <c r="A265" s="32"/>
      <c r="B265" s="33"/>
      <c r="C265" s="34"/>
      <c r="D265" s="223" t="s">
        <v>128</v>
      </c>
      <c r="E265" s="34"/>
      <c r="F265" s="224" t="s">
        <v>384</v>
      </c>
      <c r="G265" s="34"/>
      <c r="H265" s="34"/>
      <c r="I265" s="34"/>
      <c r="J265" s="34"/>
      <c r="K265" s="34"/>
      <c r="L265" s="35"/>
      <c r="M265" s="225"/>
      <c r="N265" s="226"/>
      <c r="O265" s="84"/>
      <c r="P265" s="84"/>
      <c r="Q265" s="84"/>
      <c r="R265" s="84"/>
      <c r="S265" s="84"/>
      <c r="T265" s="85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128</v>
      </c>
      <c r="AU265" s="15" t="s">
        <v>85</v>
      </c>
    </row>
    <row r="266" s="2" customFormat="1">
      <c r="A266" s="32"/>
      <c r="B266" s="33"/>
      <c r="C266" s="34"/>
      <c r="D266" s="223" t="s">
        <v>130</v>
      </c>
      <c r="E266" s="34"/>
      <c r="F266" s="227" t="s">
        <v>385</v>
      </c>
      <c r="G266" s="34"/>
      <c r="H266" s="34"/>
      <c r="I266" s="34"/>
      <c r="J266" s="34"/>
      <c r="K266" s="34"/>
      <c r="L266" s="35"/>
      <c r="M266" s="225"/>
      <c r="N266" s="226"/>
      <c r="O266" s="84"/>
      <c r="P266" s="84"/>
      <c r="Q266" s="84"/>
      <c r="R266" s="84"/>
      <c r="S266" s="84"/>
      <c r="T266" s="85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130</v>
      </c>
      <c r="AU266" s="15" t="s">
        <v>85</v>
      </c>
    </row>
    <row r="267" s="12" customFormat="1" ht="22.8" customHeight="1">
      <c r="A267" s="12"/>
      <c r="B267" s="195"/>
      <c r="C267" s="196"/>
      <c r="D267" s="197" t="s">
        <v>74</v>
      </c>
      <c r="E267" s="208" t="s">
        <v>386</v>
      </c>
      <c r="F267" s="208" t="s">
        <v>387</v>
      </c>
      <c r="G267" s="196"/>
      <c r="H267" s="196"/>
      <c r="I267" s="196"/>
      <c r="J267" s="209">
        <f>BK267</f>
        <v>43203.559999999998</v>
      </c>
      <c r="K267" s="196"/>
      <c r="L267" s="200"/>
      <c r="M267" s="201"/>
      <c r="N267" s="202"/>
      <c r="O267" s="202"/>
      <c r="P267" s="203">
        <f>SUM(P268:P270)</f>
        <v>68.146600000000007</v>
      </c>
      <c r="Q267" s="202"/>
      <c r="R267" s="203">
        <f>SUM(R268:R270)</f>
        <v>0</v>
      </c>
      <c r="S267" s="202"/>
      <c r="T267" s="204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5" t="s">
        <v>83</v>
      </c>
      <c r="AT267" s="206" t="s">
        <v>74</v>
      </c>
      <c r="AU267" s="206" t="s">
        <v>83</v>
      </c>
      <c r="AY267" s="205" t="s">
        <v>120</v>
      </c>
      <c r="BK267" s="207">
        <f>SUM(BK268:BK270)</f>
        <v>43203.559999999998</v>
      </c>
    </row>
    <row r="268" s="2" customFormat="1" ht="24.15" customHeight="1">
      <c r="A268" s="32"/>
      <c r="B268" s="33"/>
      <c r="C268" s="210" t="s">
        <v>388</v>
      </c>
      <c r="D268" s="210" t="s">
        <v>122</v>
      </c>
      <c r="E268" s="211" t="s">
        <v>389</v>
      </c>
      <c r="F268" s="212" t="s">
        <v>390</v>
      </c>
      <c r="G268" s="213" t="s">
        <v>168</v>
      </c>
      <c r="H268" s="214">
        <v>46.045000000000002</v>
      </c>
      <c r="I268" s="215">
        <v>938.28999999999996</v>
      </c>
      <c r="J268" s="215">
        <f>ROUND(I268*H268,2)</f>
        <v>43203.559999999998</v>
      </c>
      <c r="K268" s="216"/>
      <c r="L268" s="35"/>
      <c r="M268" s="217" t="s">
        <v>1</v>
      </c>
      <c r="N268" s="218" t="s">
        <v>40</v>
      </c>
      <c r="O268" s="219">
        <v>1.48</v>
      </c>
      <c r="P268" s="219">
        <f>O268*H268</f>
        <v>68.146600000000007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21" t="s">
        <v>126</v>
      </c>
      <c r="AT268" s="221" t="s">
        <v>122</v>
      </c>
      <c r="AU268" s="221" t="s">
        <v>85</v>
      </c>
      <c r="AY268" s="15" t="s">
        <v>120</v>
      </c>
      <c r="BE268" s="222">
        <f>IF(N268="základní",J268,0)</f>
        <v>43203.559999999998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5" t="s">
        <v>83</v>
      </c>
      <c r="BK268" s="222">
        <f>ROUND(I268*H268,2)</f>
        <v>43203.559999999998</v>
      </c>
      <c r="BL268" s="15" t="s">
        <v>126</v>
      </c>
      <c r="BM268" s="221" t="s">
        <v>391</v>
      </c>
    </row>
    <row r="269" s="2" customFormat="1">
      <c r="A269" s="32"/>
      <c r="B269" s="33"/>
      <c r="C269" s="34"/>
      <c r="D269" s="223" t="s">
        <v>128</v>
      </c>
      <c r="E269" s="34"/>
      <c r="F269" s="224" t="s">
        <v>392</v>
      </c>
      <c r="G269" s="34"/>
      <c r="H269" s="34"/>
      <c r="I269" s="34"/>
      <c r="J269" s="34"/>
      <c r="K269" s="34"/>
      <c r="L269" s="35"/>
      <c r="M269" s="225"/>
      <c r="N269" s="226"/>
      <c r="O269" s="84"/>
      <c r="P269" s="84"/>
      <c r="Q269" s="84"/>
      <c r="R269" s="84"/>
      <c r="S269" s="84"/>
      <c r="T269" s="85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128</v>
      </c>
      <c r="AU269" s="15" t="s">
        <v>85</v>
      </c>
    </row>
    <row r="270" s="2" customFormat="1">
      <c r="A270" s="32"/>
      <c r="B270" s="33"/>
      <c r="C270" s="34"/>
      <c r="D270" s="223" t="s">
        <v>130</v>
      </c>
      <c r="E270" s="34"/>
      <c r="F270" s="227" t="s">
        <v>393</v>
      </c>
      <c r="G270" s="34"/>
      <c r="H270" s="34"/>
      <c r="I270" s="34"/>
      <c r="J270" s="34"/>
      <c r="K270" s="34"/>
      <c r="L270" s="35"/>
      <c r="M270" s="225"/>
      <c r="N270" s="226"/>
      <c r="O270" s="84"/>
      <c r="P270" s="84"/>
      <c r="Q270" s="84"/>
      <c r="R270" s="84"/>
      <c r="S270" s="84"/>
      <c r="T270" s="85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5" t="s">
        <v>130</v>
      </c>
      <c r="AU270" s="15" t="s">
        <v>85</v>
      </c>
    </row>
    <row r="271" s="12" customFormat="1" ht="25.92" customHeight="1">
      <c r="A271" s="12"/>
      <c r="B271" s="195"/>
      <c r="C271" s="196"/>
      <c r="D271" s="197" t="s">
        <v>74</v>
      </c>
      <c r="E271" s="198" t="s">
        <v>394</v>
      </c>
      <c r="F271" s="198" t="s">
        <v>395</v>
      </c>
      <c r="G271" s="196"/>
      <c r="H271" s="196"/>
      <c r="I271" s="196"/>
      <c r="J271" s="199">
        <f>BK271</f>
        <v>14639.200000000001</v>
      </c>
      <c r="K271" s="196"/>
      <c r="L271" s="200"/>
      <c r="M271" s="201"/>
      <c r="N271" s="202"/>
      <c r="O271" s="202"/>
      <c r="P271" s="203">
        <f>SUM(P272:P283)</f>
        <v>24.311</v>
      </c>
      <c r="Q271" s="202"/>
      <c r="R271" s="203">
        <f>SUM(R272:R283)</f>
        <v>0.91874581200000005</v>
      </c>
      <c r="S271" s="202"/>
      <c r="T271" s="204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5" t="s">
        <v>85</v>
      </c>
      <c r="AT271" s="206" t="s">
        <v>74</v>
      </c>
      <c r="AU271" s="206" t="s">
        <v>75</v>
      </c>
      <c r="AY271" s="205" t="s">
        <v>120</v>
      </c>
      <c r="BK271" s="207">
        <f>SUM(BK272:BK283)</f>
        <v>14639.200000000001</v>
      </c>
    </row>
    <row r="272" s="2" customFormat="1" ht="24.15" customHeight="1">
      <c r="A272" s="32"/>
      <c r="B272" s="33"/>
      <c r="C272" s="210" t="s">
        <v>396</v>
      </c>
      <c r="D272" s="210" t="s">
        <v>122</v>
      </c>
      <c r="E272" s="211" t="s">
        <v>397</v>
      </c>
      <c r="F272" s="212" t="s">
        <v>398</v>
      </c>
      <c r="G272" s="213" t="s">
        <v>224</v>
      </c>
      <c r="H272" s="214">
        <v>5</v>
      </c>
      <c r="I272" s="215">
        <v>24.600000000000001</v>
      </c>
      <c r="J272" s="215">
        <f>ROUND(I272*H272,2)</f>
        <v>123</v>
      </c>
      <c r="K272" s="216"/>
      <c r="L272" s="35"/>
      <c r="M272" s="217" t="s">
        <v>1</v>
      </c>
      <c r="N272" s="218" t="s">
        <v>40</v>
      </c>
      <c r="O272" s="219">
        <v>0.062</v>
      </c>
      <c r="P272" s="219">
        <f>O272*H272</f>
        <v>0.31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21" t="s">
        <v>126</v>
      </c>
      <c r="AT272" s="221" t="s">
        <v>122</v>
      </c>
      <c r="AU272" s="221" t="s">
        <v>83</v>
      </c>
      <c r="AY272" s="15" t="s">
        <v>120</v>
      </c>
      <c r="BE272" s="222">
        <f>IF(N272="základní",J272,0)</f>
        <v>123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5" t="s">
        <v>83</v>
      </c>
      <c r="BK272" s="222">
        <f>ROUND(I272*H272,2)</f>
        <v>123</v>
      </c>
      <c r="BL272" s="15" t="s">
        <v>126</v>
      </c>
      <c r="BM272" s="221" t="s">
        <v>399</v>
      </c>
    </row>
    <row r="273" s="2" customFormat="1">
      <c r="A273" s="32"/>
      <c r="B273" s="33"/>
      <c r="C273" s="34"/>
      <c r="D273" s="223" t="s">
        <v>128</v>
      </c>
      <c r="E273" s="34"/>
      <c r="F273" s="224" t="s">
        <v>398</v>
      </c>
      <c r="G273" s="34"/>
      <c r="H273" s="34"/>
      <c r="I273" s="34"/>
      <c r="J273" s="34"/>
      <c r="K273" s="34"/>
      <c r="L273" s="35"/>
      <c r="M273" s="225"/>
      <c r="N273" s="226"/>
      <c r="O273" s="84"/>
      <c r="P273" s="84"/>
      <c r="Q273" s="84"/>
      <c r="R273" s="84"/>
      <c r="S273" s="84"/>
      <c r="T273" s="85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128</v>
      </c>
      <c r="AU273" s="15" t="s">
        <v>83</v>
      </c>
    </row>
    <row r="274" s="2" customFormat="1">
      <c r="A274" s="32"/>
      <c r="B274" s="33"/>
      <c r="C274" s="34"/>
      <c r="D274" s="223" t="s">
        <v>130</v>
      </c>
      <c r="E274" s="34"/>
      <c r="F274" s="227" t="s">
        <v>400</v>
      </c>
      <c r="G274" s="34"/>
      <c r="H274" s="34"/>
      <c r="I274" s="34"/>
      <c r="J274" s="34"/>
      <c r="K274" s="34"/>
      <c r="L274" s="35"/>
      <c r="M274" s="225"/>
      <c r="N274" s="226"/>
      <c r="O274" s="84"/>
      <c r="P274" s="84"/>
      <c r="Q274" s="84"/>
      <c r="R274" s="84"/>
      <c r="S274" s="84"/>
      <c r="T274" s="85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5" t="s">
        <v>130</v>
      </c>
      <c r="AU274" s="15" t="s">
        <v>83</v>
      </c>
    </row>
    <row r="275" s="2" customFormat="1" ht="24.15" customHeight="1">
      <c r="A275" s="32"/>
      <c r="B275" s="33"/>
      <c r="C275" s="210" t="s">
        <v>401</v>
      </c>
      <c r="D275" s="210" t="s">
        <v>122</v>
      </c>
      <c r="E275" s="211" t="s">
        <v>402</v>
      </c>
      <c r="F275" s="212" t="s">
        <v>403</v>
      </c>
      <c r="G275" s="213" t="s">
        <v>224</v>
      </c>
      <c r="H275" s="214">
        <v>19</v>
      </c>
      <c r="I275" s="215">
        <v>55.100000000000001</v>
      </c>
      <c r="J275" s="215">
        <f>ROUND(I275*H275,2)</f>
        <v>1046.9000000000001</v>
      </c>
      <c r="K275" s="216"/>
      <c r="L275" s="35"/>
      <c r="M275" s="217" t="s">
        <v>1</v>
      </c>
      <c r="N275" s="218" t="s">
        <v>40</v>
      </c>
      <c r="O275" s="219">
        <v>0.124</v>
      </c>
      <c r="P275" s="219">
        <f>O275*H275</f>
        <v>2.3559999999999999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21" t="s">
        <v>126</v>
      </c>
      <c r="AT275" s="221" t="s">
        <v>122</v>
      </c>
      <c r="AU275" s="221" t="s">
        <v>83</v>
      </c>
      <c r="AY275" s="15" t="s">
        <v>120</v>
      </c>
      <c r="BE275" s="222">
        <f>IF(N275="základní",J275,0)</f>
        <v>1046.9000000000001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5" t="s">
        <v>83</v>
      </c>
      <c r="BK275" s="222">
        <f>ROUND(I275*H275,2)</f>
        <v>1046.9000000000001</v>
      </c>
      <c r="BL275" s="15" t="s">
        <v>126</v>
      </c>
      <c r="BM275" s="221" t="s">
        <v>404</v>
      </c>
    </row>
    <row r="276" s="2" customFormat="1">
      <c r="A276" s="32"/>
      <c r="B276" s="33"/>
      <c r="C276" s="34"/>
      <c r="D276" s="223" t="s">
        <v>128</v>
      </c>
      <c r="E276" s="34"/>
      <c r="F276" s="224" t="s">
        <v>403</v>
      </c>
      <c r="G276" s="34"/>
      <c r="H276" s="34"/>
      <c r="I276" s="34"/>
      <c r="J276" s="34"/>
      <c r="K276" s="34"/>
      <c r="L276" s="35"/>
      <c r="M276" s="225"/>
      <c r="N276" s="226"/>
      <c r="O276" s="84"/>
      <c r="P276" s="84"/>
      <c r="Q276" s="84"/>
      <c r="R276" s="84"/>
      <c r="S276" s="84"/>
      <c r="T276" s="85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128</v>
      </c>
      <c r="AU276" s="15" t="s">
        <v>83</v>
      </c>
    </row>
    <row r="277" s="2" customFormat="1">
      <c r="A277" s="32"/>
      <c r="B277" s="33"/>
      <c r="C277" s="34"/>
      <c r="D277" s="223" t="s">
        <v>130</v>
      </c>
      <c r="E277" s="34"/>
      <c r="F277" s="227" t="s">
        <v>400</v>
      </c>
      <c r="G277" s="34"/>
      <c r="H277" s="34"/>
      <c r="I277" s="34"/>
      <c r="J277" s="34"/>
      <c r="K277" s="34"/>
      <c r="L277" s="35"/>
      <c r="M277" s="225"/>
      <c r="N277" s="226"/>
      <c r="O277" s="84"/>
      <c r="P277" s="84"/>
      <c r="Q277" s="84"/>
      <c r="R277" s="84"/>
      <c r="S277" s="84"/>
      <c r="T277" s="85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5" t="s">
        <v>130</v>
      </c>
      <c r="AU277" s="15" t="s">
        <v>83</v>
      </c>
    </row>
    <row r="278" s="2" customFormat="1" ht="14.4" customHeight="1">
      <c r="A278" s="32"/>
      <c r="B278" s="33"/>
      <c r="C278" s="210" t="s">
        <v>405</v>
      </c>
      <c r="D278" s="210" t="s">
        <v>122</v>
      </c>
      <c r="E278" s="211" t="s">
        <v>406</v>
      </c>
      <c r="F278" s="212" t="s">
        <v>407</v>
      </c>
      <c r="G278" s="213" t="s">
        <v>224</v>
      </c>
      <c r="H278" s="214">
        <v>19</v>
      </c>
      <c r="I278" s="215">
        <v>22.600000000000001</v>
      </c>
      <c r="J278" s="215">
        <f>ROUND(I278*H278,2)</f>
        <v>429.39999999999998</v>
      </c>
      <c r="K278" s="216"/>
      <c r="L278" s="35"/>
      <c r="M278" s="217" t="s">
        <v>1</v>
      </c>
      <c r="N278" s="218" t="s">
        <v>40</v>
      </c>
      <c r="O278" s="219">
        <v>0.055</v>
      </c>
      <c r="P278" s="219">
        <f>O278*H278</f>
        <v>1.0449999999999999</v>
      </c>
      <c r="Q278" s="219">
        <v>0</v>
      </c>
      <c r="R278" s="219">
        <f>Q278*H278</f>
        <v>0</v>
      </c>
      <c r="S278" s="219">
        <v>0</v>
      </c>
      <c r="T278" s="220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221" t="s">
        <v>126</v>
      </c>
      <c r="AT278" s="221" t="s">
        <v>122</v>
      </c>
      <c r="AU278" s="221" t="s">
        <v>83</v>
      </c>
      <c r="AY278" s="15" t="s">
        <v>120</v>
      </c>
      <c r="BE278" s="222">
        <f>IF(N278="základní",J278,0)</f>
        <v>429.39999999999998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5" t="s">
        <v>83</v>
      </c>
      <c r="BK278" s="222">
        <f>ROUND(I278*H278,2)</f>
        <v>429.39999999999998</v>
      </c>
      <c r="BL278" s="15" t="s">
        <v>126</v>
      </c>
      <c r="BM278" s="221" t="s">
        <v>408</v>
      </c>
    </row>
    <row r="279" s="2" customFormat="1">
      <c r="A279" s="32"/>
      <c r="B279" s="33"/>
      <c r="C279" s="34"/>
      <c r="D279" s="223" t="s">
        <v>128</v>
      </c>
      <c r="E279" s="34"/>
      <c r="F279" s="224" t="s">
        <v>409</v>
      </c>
      <c r="G279" s="34"/>
      <c r="H279" s="34"/>
      <c r="I279" s="34"/>
      <c r="J279" s="34"/>
      <c r="K279" s="34"/>
      <c r="L279" s="35"/>
      <c r="M279" s="225"/>
      <c r="N279" s="226"/>
      <c r="O279" s="84"/>
      <c r="P279" s="84"/>
      <c r="Q279" s="84"/>
      <c r="R279" s="84"/>
      <c r="S279" s="84"/>
      <c r="T279" s="85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128</v>
      </c>
      <c r="AU279" s="15" t="s">
        <v>83</v>
      </c>
    </row>
    <row r="280" s="2" customFormat="1">
      <c r="A280" s="32"/>
      <c r="B280" s="33"/>
      <c r="C280" s="34"/>
      <c r="D280" s="223" t="s">
        <v>130</v>
      </c>
      <c r="E280" s="34"/>
      <c r="F280" s="227" t="s">
        <v>410</v>
      </c>
      <c r="G280" s="34"/>
      <c r="H280" s="34"/>
      <c r="I280" s="34"/>
      <c r="J280" s="34"/>
      <c r="K280" s="34"/>
      <c r="L280" s="35"/>
      <c r="M280" s="225"/>
      <c r="N280" s="226"/>
      <c r="O280" s="84"/>
      <c r="P280" s="84"/>
      <c r="Q280" s="84"/>
      <c r="R280" s="84"/>
      <c r="S280" s="84"/>
      <c r="T280" s="85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130</v>
      </c>
      <c r="AU280" s="15" t="s">
        <v>83</v>
      </c>
    </row>
    <row r="281" s="2" customFormat="1" ht="24.15" customHeight="1">
      <c r="A281" s="32"/>
      <c r="B281" s="33"/>
      <c r="C281" s="210" t="s">
        <v>411</v>
      </c>
      <c r="D281" s="210" t="s">
        <v>122</v>
      </c>
      <c r="E281" s="211" t="s">
        <v>412</v>
      </c>
      <c r="F281" s="212" t="s">
        <v>413</v>
      </c>
      <c r="G281" s="213" t="s">
        <v>255</v>
      </c>
      <c r="H281" s="214">
        <v>2</v>
      </c>
      <c r="I281" s="215">
        <v>6519.9499999999998</v>
      </c>
      <c r="J281" s="215">
        <f>ROUND(I281*H281,2)</f>
        <v>13039.9</v>
      </c>
      <c r="K281" s="216"/>
      <c r="L281" s="35"/>
      <c r="M281" s="217" t="s">
        <v>1</v>
      </c>
      <c r="N281" s="218" t="s">
        <v>40</v>
      </c>
      <c r="O281" s="219">
        <v>10.300000000000001</v>
      </c>
      <c r="P281" s="219">
        <f>O281*H281</f>
        <v>20.600000000000001</v>
      </c>
      <c r="Q281" s="219">
        <v>0.45937290600000003</v>
      </c>
      <c r="R281" s="219">
        <f>Q281*H281</f>
        <v>0.91874581200000005</v>
      </c>
      <c r="S281" s="219">
        <v>0</v>
      </c>
      <c r="T281" s="22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21" t="s">
        <v>126</v>
      </c>
      <c r="AT281" s="221" t="s">
        <v>122</v>
      </c>
      <c r="AU281" s="221" t="s">
        <v>83</v>
      </c>
      <c r="AY281" s="15" t="s">
        <v>120</v>
      </c>
      <c r="BE281" s="222">
        <f>IF(N281="základní",J281,0)</f>
        <v>13039.9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5" t="s">
        <v>83</v>
      </c>
      <c r="BK281" s="222">
        <f>ROUND(I281*H281,2)</f>
        <v>13039.9</v>
      </c>
      <c r="BL281" s="15" t="s">
        <v>126</v>
      </c>
      <c r="BM281" s="221" t="s">
        <v>414</v>
      </c>
    </row>
    <row r="282" s="2" customFormat="1">
      <c r="A282" s="32"/>
      <c r="B282" s="33"/>
      <c r="C282" s="34"/>
      <c r="D282" s="223" t="s">
        <v>128</v>
      </c>
      <c r="E282" s="34"/>
      <c r="F282" s="224" t="s">
        <v>415</v>
      </c>
      <c r="G282" s="34"/>
      <c r="H282" s="34"/>
      <c r="I282" s="34"/>
      <c r="J282" s="34"/>
      <c r="K282" s="34"/>
      <c r="L282" s="35"/>
      <c r="M282" s="225"/>
      <c r="N282" s="226"/>
      <c r="O282" s="84"/>
      <c r="P282" s="84"/>
      <c r="Q282" s="84"/>
      <c r="R282" s="84"/>
      <c r="S282" s="84"/>
      <c r="T282" s="85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5" t="s">
        <v>128</v>
      </c>
      <c r="AU282" s="15" t="s">
        <v>83</v>
      </c>
    </row>
    <row r="283" s="2" customFormat="1">
      <c r="A283" s="32"/>
      <c r="B283" s="33"/>
      <c r="C283" s="34"/>
      <c r="D283" s="223" t="s">
        <v>130</v>
      </c>
      <c r="E283" s="34"/>
      <c r="F283" s="227" t="s">
        <v>410</v>
      </c>
      <c r="G283" s="34"/>
      <c r="H283" s="34"/>
      <c r="I283" s="34"/>
      <c r="J283" s="34"/>
      <c r="K283" s="34"/>
      <c r="L283" s="35"/>
      <c r="M283" s="225"/>
      <c r="N283" s="226"/>
      <c r="O283" s="84"/>
      <c r="P283" s="84"/>
      <c r="Q283" s="84"/>
      <c r="R283" s="84"/>
      <c r="S283" s="84"/>
      <c r="T283" s="85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5" t="s">
        <v>130</v>
      </c>
      <c r="AU283" s="15" t="s">
        <v>83</v>
      </c>
    </row>
    <row r="284" s="12" customFormat="1" ht="25.92" customHeight="1">
      <c r="A284" s="12"/>
      <c r="B284" s="195"/>
      <c r="C284" s="196"/>
      <c r="D284" s="197" t="s">
        <v>74</v>
      </c>
      <c r="E284" s="198" t="s">
        <v>416</v>
      </c>
      <c r="F284" s="198" t="s">
        <v>417</v>
      </c>
      <c r="G284" s="196"/>
      <c r="H284" s="196"/>
      <c r="I284" s="196"/>
      <c r="J284" s="199">
        <f>BK284</f>
        <v>32500</v>
      </c>
      <c r="K284" s="196"/>
      <c r="L284" s="200"/>
      <c r="M284" s="201"/>
      <c r="N284" s="202"/>
      <c r="O284" s="202"/>
      <c r="P284" s="203">
        <f>SUM(P285:P289)</f>
        <v>0.39000000000000001</v>
      </c>
      <c r="Q284" s="202"/>
      <c r="R284" s="203">
        <f>SUM(R285:R289)</f>
        <v>0.0032100000000000002</v>
      </c>
      <c r="S284" s="202"/>
      <c r="T284" s="204">
        <f>SUM(T285:T289)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5" t="s">
        <v>153</v>
      </c>
      <c r="AT284" s="206" t="s">
        <v>74</v>
      </c>
      <c r="AU284" s="206" t="s">
        <v>75</v>
      </c>
      <c r="AY284" s="205" t="s">
        <v>120</v>
      </c>
      <c r="BK284" s="207">
        <f>SUM(BK285:BK289)</f>
        <v>32500</v>
      </c>
    </row>
    <row r="285" s="2" customFormat="1" ht="14.4" customHeight="1">
      <c r="A285" s="32"/>
      <c r="B285" s="33"/>
      <c r="C285" s="210" t="s">
        <v>418</v>
      </c>
      <c r="D285" s="210" t="s">
        <v>122</v>
      </c>
      <c r="E285" s="211" t="s">
        <v>419</v>
      </c>
      <c r="F285" s="212" t="s">
        <v>420</v>
      </c>
      <c r="G285" s="213" t="s">
        <v>421</v>
      </c>
      <c r="H285" s="214">
        <v>1</v>
      </c>
      <c r="I285" s="215">
        <v>10000</v>
      </c>
      <c r="J285" s="215">
        <f>ROUND(I285*H285,2)</f>
        <v>10000</v>
      </c>
      <c r="K285" s="216"/>
      <c r="L285" s="35"/>
      <c r="M285" s="217" t="s">
        <v>1</v>
      </c>
      <c r="N285" s="218" t="s">
        <v>40</v>
      </c>
      <c r="O285" s="219">
        <v>0</v>
      </c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21" t="s">
        <v>422</v>
      </c>
      <c r="AT285" s="221" t="s">
        <v>122</v>
      </c>
      <c r="AU285" s="221" t="s">
        <v>83</v>
      </c>
      <c r="AY285" s="15" t="s">
        <v>120</v>
      </c>
      <c r="BE285" s="222">
        <f>IF(N285="základní",J285,0)</f>
        <v>10000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5" t="s">
        <v>83</v>
      </c>
      <c r="BK285" s="222">
        <f>ROUND(I285*H285,2)</f>
        <v>10000</v>
      </c>
      <c r="BL285" s="15" t="s">
        <v>422</v>
      </c>
      <c r="BM285" s="221" t="s">
        <v>423</v>
      </c>
    </row>
    <row r="286" s="2" customFormat="1">
      <c r="A286" s="32"/>
      <c r="B286" s="33"/>
      <c r="C286" s="34"/>
      <c r="D286" s="223" t="s">
        <v>128</v>
      </c>
      <c r="E286" s="34"/>
      <c r="F286" s="224" t="s">
        <v>420</v>
      </c>
      <c r="G286" s="34"/>
      <c r="H286" s="34"/>
      <c r="I286" s="34"/>
      <c r="J286" s="34"/>
      <c r="K286" s="34"/>
      <c r="L286" s="35"/>
      <c r="M286" s="225"/>
      <c r="N286" s="226"/>
      <c r="O286" s="84"/>
      <c r="P286" s="84"/>
      <c r="Q286" s="84"/>
      <c r="R286" s="84"/>
      <c r="S286" s="84"/>
      <c r="T286" s="85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5" t="s">
        <v>128</v>
      </c>
      <c r="AU286" s="15" t="s">
        <v>83</v>
      </c>
    </row>
    <row r="287" s="2" customFormat="1" ht="24.15" customHeight="1">
      <c r="A287" s="32"/>
      <c r="B287" s="33"/>
      <c r="C287" s="210" t="s">
        <v>424</v>
      </c>
      <c r="D287" s="210" t="s">
        <v>122</v>
      </c>
      <c r="E287" s="211" t="s">
        <v>425</v>
      </c>
      <c r="F287" s="212" t="s">
        <v>426</v>
      </c>
      <c r="G287" s="213" t="s">
        <v>421</v>
      </c>
      <c r="H287" s="214">
        <v>1</v>
      </c>
      <c r="I287" s="215">
        <v>22500</v>
      </c>
      <c r="J287" s="215">
        <f>ROUND(I287*H287,2)</f>
        <v>22500</v>
      </c>
      <c r="K287" s="216"/>
      <c r="L287" s="35"/>
      <c r="M287" s="217" t="s">
        <v>1</v>
      </c>
      <c r="N287" s="218" t="s">
        <v>40</v>
      </c>
      <c r="O287" s="219">
        <v>0.39000000000000001</v>
      </c>
      <c r="P287" s="219">
        <f>O287*H287</f>
        <v>0.39000000000000001</v>
      </c>
      <c r="Q287" s="219">
        <v>0.0032100000000000002</v>
      </c>
      <c r="R287" s="219">
        <f>Q287*H287</f>
        <v>0.0032100000000000002</v>
      </c>
      <c r="S287" s="219">
        <v>0</v>
      </c>
      <c r="T287" s="22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21" t="s">
        <v>126</v>
      </c>
      <c r="AT287" s="221" t="s">
        <v>122</v>
      </c>
      <c r="AU287" s="221" t="s">
        <v>83</v>
      </c>
      <c r="AY287" s="15" t="s">
        <v>120</v>
      </c>
      <c r="BE287" s="222">
        <f>IF(N287="základní",J287,0)</f>
        <v>22500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5" t="s">
        <v>83</v>
      </c>
      <c r="BK287" s="222">
        <f>ROUND(I287*H287,2)</f>
        <v>22500</v>
      </c>
      <c r="BL287" s="15" t="s">
        <v>126</v>
      </c>
      <c r="BM287" s="221" t="s">
        <v>427</v>
      </c>
    </row>
    <row r="288" s="2" customFormat="1">
      <c r="A288" s="32"/>
      <c r="B288" s="33"/>
      <c r="C288" s="34"/>
      <c r="D288" s="223" t="s">
        <v>128</v>
      </c>
      <c r="E288" s="34"/>
      <c r="F288" s="224" t="s">
        <v>428</v>
      </c>
      <c r="G288" s="34"/>
      <c r="H288" s="34"/>
      <c r="I288" s="34"/>
      <c r="J288" s="34"/>
      <c r="K288" s="34"/>
      <c r="L288" s="35"/>
      <c r="M288" s="225"/>
      <c r="N288" s="226"/>
      <c r="O288" s="84"/>
      <c r="P288" s="84"/>
      <c r="Q288" s="84"/>
      <c r="R288" s="84"/>
      <c r="S288" s="84"/>
      <c r="T288" s="85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5" t="s">
        <v>128</v>
      </c>
      <c r="AU288" s="15" t="s">
        <v>83</v>
      </c>
    </row>
    <row r="289" s="2" customFormat="1">
      <c r="A289" s="32"/>
      <c r="B289" s="33"/>
      <c r="C289" s="34"/>
      <c r="D289" s="223" t="s">
        <v>317</v>
      </c>
      <c r="E289" s="34"/>
      <c r="F289" s="227" t="s">
        <v>429</v>
      </c>
      <c r="G289" s="34"/>
      <c r="H289" s="34"/>
      <c r="I289" s="34"/>
      <c r="J289" s="34"/>
      <c r="K289" s="34"/>
      <c r="L289" s="35"/>
      <c r="M289" s="248"/>
      <c r="N289" s="249"/>
      <c r="O289" s="250"/>
      <c r="P289" s="250"/>
      <c r="Q289" s="250"/>
      <c r="R289" s="250"/>
      <c r="S289" s="250"/>
      <c r="T289" s="251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5" t="s">
        <v>317</v>
      </c>
      <c r="AU289" s="15" t="s">
        <v>83</v>
      </c>
    </row>
    <row r="290" s="2" customFormat="1" ht="6.96" customHeight="1">
      <c r="A290" s="32"/>
      <c r="B290" s="59"/>
      <c r="C290" s="60"/>
      <c r="D290" s="60"/>
      <c r="E290" s="60"/>
      <c r="F290" s="60"/>
      <c r="G290" s="60"/>
      <c r="H290" s="60"/>
      <c r="I290" s="60"/>
      <c r="J290" s="60"/>
      <c r="K290" s="60"/>
      <c r="L290" s="35"/>
      <c r="M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</row>
  </sheetData>
  <sheetProtection sheet="1" autoFilter="0" formatColumns="0" formatRows="0" objects="1" scenarios="1" spinCount="100000" saltValue="QBjK1GKk7s9MPqrZJHHajc6GWL80FqFFtYPpujQU/pXju2XFnKZH26TYPsbbzY8w2Aztylnzyw64FMk/hK0sHw==" hashValue="iAUWNFPRlev7OaD/uxy0APednyapbeDDZdgCfLG0/AkDaLCXSyaA/i2O3zgQWyBEpwQKR4vuKtZe+GcS5KKwtQ==" algorithmName="SHA-512" password="CC35"/>
  <autoFilter ref="C122:K2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Hermany Jiří</dc:creator>
  <cp:lastModifiedBy>Hermany Jiří</cp:lastModifiedBy>
  <dcterms:created xsi:type="dcterms:W3CDTF">2020-12-01T10:57:09Z</dcterms:created>
  <dcterms:modified xsi:type="dcterms:W3CDTF">2020-12-01T10:57:12Z</dcterms:modified>
</cp:coreProperties>
</file>